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8.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9.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10.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1.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12.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drawings/drawing13.xml" ContentType="application/vnd.openxmlformats-officedocument.drawing+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mc:AlternateContent xmlns:mc="http://schemas.openxmlformats.org/markup-compatibility/2006">
    <mc:Choice Requires="x15">
      <x15ac:absPath xmlns:x15ac="http://schemas.microsoft.com/office/spreadsheetml/2010/11/ac" url="M:\PL\TRACKING\PAPERWORK REDUCTION ACT\2577-0290 Public Housing Flat Rent Exception Request Market Analysis\"/>
    </mc:Choice>
  </mc:AlternateContent>
  <xr:revisionPtr revIDLastSave="0" documentId="8_{5D4596AE-A54F-4B6C-AC2E-66C70959A366}" xr6:coauthVersionLast="45" xr6:coauthVersionMax="45" xr10:uidLastSave="{00000000-0000-0000-0000-000000000000}"/>
  <bookViews>
    <workbookView xWindow="-110" yWindow="-110" windowWidth="19420" windowHeight="10420" tabRatio="938" firstSheet="2" activeTab="5" xr2:uid="{00000000-000D-0000-FFFF-FFFF00000000}"/>
  </bookViews>
  <sheets>
    <sheet name="Instructions" sheetId="1" state="hidden" r:id="rId1"/>
    <sheet name="Rent Adjustment Guide" sheetId="15" r:id="rId2"/>
    <sheet name="Utilities Guide" sheetId="25" r:id="rId3"/>
    <sheet name="Old Market Rent Guide" sheetId="18" state="hidden" r:id="rId4"/>
    <sheet name="Old Guide" sheetId="14" state="hidden" r:id="rId5"/>
    <sheet name="Market Rent Guide" sheetId="28" r:id="rId6"/>
    <sheet name="Rent Adjustment Worksheet" sheetId="2" r:id="rId7"/>
    <sheet name="Utilities Worksheet" sheetId="23" r:id="rId8"/>
    <sheet name="Studio" sheetId="3" r:id="rId9"/>
    <sheet name="1 BR" sheetId="4" r:id="rId10"/>
    <sheet name="2 BR" sheetId="5" r:id="rId11"/>
    <sheet name="3 BR" sheetId="6" r:id="rId12"/>
    <sheet name="4 BR" sheetId="7" r:id="rId13"/>
    <sheet name="5 BR" sheetId="8" r:id="rId14"/>
    <sheet name="6 BR" sheetId="9" r:id="rId15"/>
    <sheet name="Laundry" sheetId="26" state="hidden" r:id="rId16"/>
    <sheet name="AC" sheetId="27" state="hidden" r:id="rId17"/>
    <sheet name="Summary Sheet" sheetId="17" r:id="rId18"/>
    <sheet name="Updates to Rent Adjust WorkSh" sheetId="21" state="hidden" r:id="rId19"/>
    <sheet name="Updates to Summary" sheetId="20" state="hidden" r:id="rId20"/>
    <sheet name="Updates to BR" sheetId="19" state="hidden" r:id="rId21"/>
    <sheet name="DropDown" sheetId="11" state="hidden" r:id="rId22"/>
    <sheet name="7 BR" sheetId="16" state="hidden" r:id="rId23"/>
    <sheet name="Test Rent Adjustment" sheetId="12" state="hidden" r:id="rId24"/>
  </sheets>
  <definedNames>
    <definedName name="_xlnm.Print_Area" localSheetId="1">'Rent Adjustment Guide'!$A$2:$J$53</definedName>
    <definedName name="_xlnm.Print_Area" localSheetId="6">'Rent Adjustment Worksheet'!$A$1:$E$42</definedName>
    <definedName name="_xlnm.Print_Area" localSheetId="17">'Summary Sheet'!$A$1:$I$78</definedName>
    <definedName name="_xlnm.Print_Area" localSheetId="18">'Updates to Rent Adjust WorkSh'!$A$1:$E$46</definedName>
    <definedName name="_xlnm.Print_Area" localSheetId="7">'Utilities Worksheet'!$A$1:$H$22</definedName>
    <definedName name="Z_A4B793CE_738E_4476_8B1F_D42BECFCF658_.wvu.Cols" localSheetId="6" hidden="1">'Rent Adjustment Worksheet'!$A:$A</definedName>
    <definedName name="Z_A4B793CE_738E_4476_8B1F_D42BECFCF658_.wvu.Cols" localSheetId="18" hidden="1">'Updates to Rent Adjust WorkSh'!$A:$A</definedName>
  </definedNames>
  <calcPr calcId="191029"/>
  <customWorkbookViews>
    <customWorkbookView name="HUD User - Personal View" guid="{A4B793CE-738E-4476-8B1F-D42BECFCF658}" mergeInterval="0" personalView="1" maximized="1" xWindow="-8" yWindow="-8" windowWidth="1696" windowHeight="1026" tabRatio="6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17" l="1"/>
  <c r="H34" i="17"/>
  <c r="G34" i="17"/>
  <c r="F34" i="17"/>
  <c r="E34" i="17"/>
  <c r="D34" i="17"/>
  <c r="I26" i="17"/>
  <c r="H26" i="17"/>
  <c r="G26" i="17"/>
  <c r="F26" i="17"/>
  <c r="D26" i="17"/>
  <c r="E26" i="17"/>
  <c r="G15" i="25" l="1"/>
  <c r="G16" i="25" s="1"/>
  <c r="G17" i="25" s="1"/>
  <c r="G18" i="25" s="1"/>
  <c r="G19" i="25" s="1"/>
  <c r="G20" i="25" s="1"/>
  <c r="D15" i="25"/>
  <c r="D16" i="25" s="1"/>
  <c r="F14" i="25"/>
  <c r="E16" i="25" l="1"/>
  <c r="F16" i="25" s="1"/>
  <c r="D17" i="25"/>
  <c r="E15" i="25"/>
  <c r="F15" i="25" s="1"/>
  <c r="D18" i="25" l="1"/>
  <c r="E17" i="25"/>
  <c r="F17" i="25" s="1"/>
  <c r="D19" i="25" l="1"/>
  <c r="E18" i="25"/>
  <c r="F18" i="25" s="1"/>
  <c r="E19" i="25" l="1"/>
  <c r="F19" i="25" s="1"/>
  <c r="D20" i="25"/>
  <c r="E20" i="25" s="1"/>
  <c r="F20" i="25" s="1"/>
  <c r="E17" i="17" l="1"/>
  <c r="D17" i="17"/>
  <c r="C17" i="17"/>
  <c r="G16" i="17"/>
  <c r="H16" i="17"/>
  <c r="I16" i="17"/>
  <c r="I17" i="17"/>
  <c r="H17" i="17"/>
  <c r="G17" i="17"/>
  <c r="F17" i="17"/>
  <c r="F16" i="17"/>
  <c r="E16" i="17"/>
  <c r="D16" i="17"/>
  <c r="C16" i="17"/>
  <c r="I18" i="17"/>
  <c r="H18" i="17"/>
  <c r="G18" i="17"/>
  <c r="F18" i="17"/>
  <c r="E18" i="17"/>
  <c r="D18" i="17"/>
  <c r="C18" i="17"/>
  <c r="I15" i="17"/>
  <c r="H15" i="17"/>
  <c r="G15" i="17"/>
  <c r="F15" i="17"/>
  <c r="E15" i="17"/>
  <c r="D15" i="17"/>
  <c r="C15" i="17"/>
  <c r="I14" i="17"/>
  <c r="H14" i="17"/>
  <c r="G14" i="17"/>
  <c r="F14" i="17"/>
  <c r="E14" i="17"/>
  <c r="D14" i="17"/>
  <c r="C14" i="17"/>
  <c r="I32" i="17" l="1"/>
  <c r="H32" i="17"/>
  <c r="G32" i="17"/>
  <c r="F32" i="17"/>
  <c r="E32" i="17"/>
  <c r="D32" i="17"/>
  <c r="G47" i="9"/>
  <c r="G47" i="8"/>
  <c r="G47" i="7"/>
  <c r="G47" i="6"/>
  <c r="G47" i="5"/>
  <c r="G47" i="4"/>
  <c r="G47" i="3"/>
  <c r="I48" i="9" l="1"/>
  <c r="H48" i="9"/>
  <c r="G48" i="9"/>
  <c r="G49" i="9" s="1"/>
  <c r="M47" i="9"/>
  <c r="O48" i="9" s="1"/>
  <c r="J47" i="9"/>
  <c r="K48" i="9" s="1"/>
  <c r="O45" i="9"/>
  <c r="D45" i="9"/>
  <c r="N45" i="9" s="1"/>
  <c r="D44" i="9"/>
  <c r="L44" i="9" s="1"/>
  <c r="D43" i="9"/>
  <c r="K43" i="9" s="1"/>
  <c r="I42" i="9"/>
  <c r="D42" i="9"/>
  <c r="L42" i="9" s="1"/>
  <c r="D41" i="9"/>
  <c r="N41" i="9" s="1"/>
  <c r="O39" i="9"/>
  <c r="N39" i="9"/>
  <c r="L39" i="9"/>
  <c r="K39" i="9"/>
  <c r="I39" i="9"/>
  <c r="H39" i="9"/>
  <c r="O38" i="9"/>
  <c r="N38" i="9"/>
  <c r="L38" i="9"/>
  <c r="K38" i="9"/>
  <c r="I38" i="9"/>
  <c r="H38" i="9"/>
  <c r="O37" i="9"/>
  <c r="N37" i="9"/>
  <c r="L37" i="9"/>
  <c r="K37" i="9"/>
  <c r="I37" i="9"/>
  <c r="H37" i="9"/>
  <c r="O36" i="9"/>
  <c r="N36" i="9"/>
  <c r="L36" i="9"/>
  <c r="K36" i="9"/>
  <c r="I36" i="9"/>
  <c r="H36" i="9"/>
  <c r="O35" i="9"/>
  <c r="N35" i="9"/>
  <c r="L35" i="9"/>
  <c r="K35" i="9"/>
  <c r="I35" i="9"/>
  <c r="H35" i="9"/>
  <c r="O34" i="9"/>
  <c r="N34" i="9"/>
  <c r="L34" i="9"/>
  <c r="K34" i="9"/>
  <c r="I34" i="9"/>
  <c r="H34" i="9"/>
  <c r="B34" i="9"/>
  <c r="B35" i="9" s="1"/>
  <c r="B36" i="9" s="1"/>
  <c r="B37" i="9" s="1"/>
  <c r="B38" i="9" s="1"/>
  <c r="B39" i="9" s="1"/>
  <c r="O33" i="9"/>
  <c r="N33" i="9"/>
  <c r="L33" i="9"/>
  <c r="K33" i="9"/>
  <c r="I33" i="9"/>
  <c r="H33" i="9"/>
  <c r="B33" i="9"/>
  <c r="O31" i="9"/>
  <c r="N31" i="9"/>
  <c r="L31" i="9"/>
  <c r="K31" i="9"/>
  <c r="I31" i="9"/>
  <c r="H31" i="9"/>
  <c r="O30" i="9"/>
  <c r="N30" i="9"/>
  <c r="L30" i="9"/>
  <c r="K30" i="9"/>
  <c r="I30" i="9"/>
  <c r="H30" i="9"/>
  <c r="O29" i="9"/>
  <c r="N29" i="9"/>
  <c r="L29" i="9"/>
  <c r="K29" i="9"/>
  <c r="I29" i="9"/>
  <c r="H29" i="9"/>
  <c r="O28" i="9"/>
  <c r="N28" i="9"/>
  <c r="L28" i="9"/>
  <c r="K28" i="9"/>
  <c r="I28" i="9"/>
  <c r="H28" i="9"/>
  <c r="O27" i="9"/>
  <c r="N27" i="9"/>
  <c r="L27" i="9"/>
  <c r="K27" i="9"/>
  <c r="I27" i="9"/>
  <c r="H27" i="9"/>
  <c r="O26" i="9"/>
  <c r="N26" i="9"/>
  <c r="L26" i="9"/>
  <c r="K26" i="9"/>
  <c r="I26" i="9"/>
  <c r="H26" i="9"/>
  <c r="O25" i="9"/>
  <c r="N25" i="9"/>
  <c r="L25" i="9"/>
  <c r="K25" i="9"/>
  <c r="I25" i="9"/>
  <c r="H25" i="9"/>
  <c r="O24" i="9"/>
  <c r="N24" i="9"/>
  <c r="L24" i="9"/>
  <c r="K24" i="9"/>
  <c r="I24" i="9"/>
  <c r="H24" i="9"/>
  <c r="O23" i="9"/>
  <c r="N23" i="9"/>
  <c r="L23" i="9"/>
  <c r="K23" i="9"/>
  <c r="I23" i="9"/>
  <c r="H23" i="9"/>
  <c r="O20" i="9"/>
  <c r="N20" i="9"/>
  <c r="L20" i="9"/>
  <c r="K20" i="9"/>
  <c r="I20" i="9"/>
  <c r="H20" i="9"/>
  <c r="O19" i="9"/>
  <c r="N19" i="9"/>
  <c r="L19" i="9"/>
  <c r="K19" i="9"/>
  <c r="I19" i="9"/>
  <c r="H19" i="9"/>
  <c r="O18" i="9"/>
  <c r="N18" i="9"/>
  <c r="L18" i="9"/>
  <c r="K18" i="9"/>
  <c r="I18" i="9"/>
  <c r="H18" i="9"/>
  <c r="O17" i="9"/>
  <c r="N17" i="9"/>
  <c r="L17" i="9"/>
  <c r="K17" i="9"/>
  <c r="I17" i="9"/>
  <c r="H17" i="9"/>
  <c r="O16" i="9"/>
  <c r="N16" i="9"/>
  <c r="L16" i="9"/>
  <c r="K16" i="9"/>
  <c r="I16" i="9"/>
  <c r="H16" i="9"/>
  <c r="G49" i="8"/>
  <c r="I48" i="8"/>
  <c r="H48" i="8"/>
  <c r="G48" i="8"/>
  <c r="M47" i="8"/>
  <c r="O48" i="8" s="1"/>
  <c r="J47" i="8"/>
  <c r="K48" i="8" s="1"/>
  <c r="D45" i="8"/>
  <c r="N45" i="8" s="1"/>
  <c r="D44" i="8"/>
  <c r="L44" i="8" s="1"/>
  <c r="D43" i="8"/>
  <c r="K43" i="8" s="1"/>
  <c r="D42" i="8"/>
  <c r="L42" i="8" s="1"/>
  <c r="D41" i="8"/>
  <c r="N41" i="8" s="1"/>
  <c r="O39" i="8"/>
  <c r="N39" i="8"/>
  <c r="L39" i="8"/>
  <c r="K39" i="8"/>
  <c r="I39" i="8"/>
  <c r="H39" i="8"/>
  <c r="O38" i="8"/>
  <c r="N38" i="8"/>
  <c r="L38" i="8"/>
  <c r="K38" i="8"/>
  <c r="I38" i="8"/>
  <c r="H38" i="8"/>
  <c r="O37" i="8"/>
  <c r="N37" i="8"/>
  <c r="L37" i="8"/>
  <c r="K37" i="8"/>
  <c r="I37" i="8"/>
  <c r="H37" i="8"/>
  <c r="O36" i="8"/>
  <c r="N36" i="8"/>
  <c r="L36" i="8"/>
  <c r="K36" i="8"/>
  <c r="I36" i="8"/>
  <c r="H36" i="8"/>
  <c r="O35" i="8"/>
  <c r="N35" i="8"/>
  <c r="L35" i="8"/>
  <c r="K35" i="8"/>
  <c r="I35" i="8"/>
  <c r="H35" i="8"/>
  <c r="O34" i="8"/>
  <c r="N34" i="8"/>
  <c r="L34" i="8"/>
  <c r="K34" i="8"/>
  <c r="I34" i="8"/>
  <c r="H34" i="8"/>
  <c r="B34" i="8"/>
  <c r="B35" i="8" s="1"/>
  <c r="B36" i="8" s="1"/>
  <c r="B37" i="8" s="1"/>
  <c r="B38" i="8" s="1"/>
  <c r="B39" i="8" s="1"/>
  <c r="O33" i="8"/>
  <c r="N33" i="8"/>
  <c r="L33" i="8"/>
  <c r="K33" i="8"/>
  <c r="I33" i="8"/>
  <c r="H33" i="8"/>
  <c r="B33" i="8"/>
  <c r="O31" i="8"/>
  <c r="N31" i="8"/>
  <c r="L31" i="8"/>
  <c r="K31" i="8"/>
  <c r="I31" i="8"/>
  <c r="H31" i="8"/>
  <c r="O30" i="8"/>
  <c r="N30" i="8"/>
  <c r="L30" i="8"/>
  <c r="K30" i="8"/>
  <c r="I30" i="8"/>
  <c r="H30" i="8"/>
  <c r="O29" i="8"/>
  <c r="N29" i="8"/>
  <c r="L29" i="8"/>
  <c r="K29" i="8"/>
  <c r="I29" i="8"/>
  <c r="H29" i="8"/>
  <c r="O28" i="8"/>
  <c r="N28" i="8"/>
  <c r="L28" i="8"/>
  <c r="K28" i="8"/>
  <c r="I28" i="8"/>
  <c r="H28" i="8"/>
  <c r="O27" i="8"/>
  <c r="N27" i="8"/>
  <c r="L27" i="8"/>
  <c r="K27" i="8"/>
  <c r="I27" i="8"/>
  <c r="H27" i="8"/>
  <c r="O26" i="8"/>
  <c r="N26" i="8"/>
  <c r="L26" i="8"/>
  <c r="K26" i="8"/>
  <c r="I26" i="8"/>
  <c r="H26" i="8"/>
  <c r="O25" i="8"/>
  <c r="N25" i="8"/>
  <c r="L25" i="8"/>
  <c r="K25" i="8"/>
  <c r="I25" i="8"/>
  <c r="H25" i="8"/>
  <c r="O24" i="8"/>
  <c r="N24" i="8"/>
  <c r="L24" i="8"/>
  <c r="K24" i="8"/>
  <c r="I24" i="8"/>
  <c r="H24" i="8"/>
  <c r="O23" i="8"/>
  <c r="N23" i="8"/>
  <c r="L23" i="8"/>
  <c r="K23" i="8"/>
  <c r="I23" i="8"/>
  <c r="H23" i="8"/>
  <c r="O20" i="8"/>
  <c r="N20" i="8"/>
  <c r="L20" i="8"/>
  <c r="K20" i="8"/>
  <c r="I20" i="8"/>
  <c r="H20" i="8"/>
  <c r="O19" i="8"/>
  <c r="N19" i="8"/>
  <c r="L19" i="8"/>
  <c r="K19" i="8"/>
  <c r="I19" i="8"/>
  <c r="H19" i="8"/>
  <c r="O18" i="8"/>
  <c r="N18" i="8"/>
  <c r="L18" i="8"/>
  <c r="K18" i="8"/>
  <c r="I18" i="8"/>
  <c r="H18" i="8"/>
  <c r="O17" i="8"/>
  <c r="N17" i="8"/>
  <c r="L17" i="8"/>
  <c r="K17" i="8"/>
  <c r="I17" i="8"/>
  <c r="H17" i="8"/>
  <c r="O16" i="8"/>
  <c r="N16" i="8"/>
  <c r="L16" i="8"/>
  <c r="K16" i="8"/>
  <c r="I16" i="8"/>
  <c r="H16" i="8"/>
  <c r="G49" i="7"/>
  <c r="I48" i="7"/>
  <c r="H48" i="7"/>
  <c r="G48" i="7"/>
  <c r="M47" i="7"/>
  <c r="O48" i="7" s="1"/>
  <c r="J47" i="7"/>
  <c r="K48" i="7" s="1"/>
  <c r="D45" i="7"/>
  <c r="N45" i="7" s="1"/>
  <c r="D44" i="7"/>
  <c r="L44" i="7" s="1"/>
  <c r="D43" i="7"/>
  <c r="K43" i="7" s="1"/>
  <c r="D42" i="7"/>
  <c r="L42" i="7" s="1"/>
  <c r="D41" i="7"/>
  <c r="N41" i="7" s="1"/>
  <c r="O39" i="7"/>
  <c r="N39" i="7"/>
  <c r="L39" i="7"/>
  <c r="K39" i="7"/>
  <c r="I39" i="7"/>
  <c r="H39" i="7"/>
  <c r="O38" i="7"/>
  <c r="N38" i="7"/>
  <c r="L38" i="7"/>
  <c r="K38" i="7"/>
  <c r="I38" i="7"/>
  <c r="H38" i="7"/>
  <c r="O37" i="7"/>
  <c r="N37" i="7"/>
  <c r="L37" i="7"/>
  <c r="K37" i="7"/>
  <c r="I37" i="7"/>
  <c r="H37" i="7"/>
  <c r="O36" i="7"/>
  <c r="N36" i="7"/>
  <c r="L36" i="7"/>
  <c r="K36" i="7"/>
  <c r="I36" i="7"/>
  <c r="H36" i="7"/>
  <c r="O35" i="7"/>
  <c r="N35" i="7"/>
  <c r="L35" i="7"/>
  <c r="K35" i="7"/>
  <c r="I35" i="7"/>
  <c r="H35" i="7"/>
  <c r="O34" i="7"/>
  <c r="N34" i="7"/>
  <c r="L34" i="7"/>
  <c r="K34" i="7"/>
  <c r="I34" i="7"/>
  <c r="H34" i="7"/>
  <c r="O33" i="7"/>
  <c r="N33" i="7"/>
  <c r="L33" i="7"/>
  <c r="K33" i="7"/>
  <c r="I33" i="7"/>
  <c r="H33" i="7"/>
  <c r="B33" i="7"/>
  <c r="B34" i="7" s="1"/>
  <c r="B35" i="7" s="1"/>
  <c r="B36" i="7" s="1"/>
  <c r="B37" i="7" s="1"/>
  <c r="B38" i="7" s="1"/>
  <c r="B39" i="7" s="1"/>
  <c r="O31" i="7"/>
  <c r="N31" i="7"/>
  <c r="L31" i="7"/>
  <c r="K31" i="7"/>
  <c r="I31" i="7"/>
  <c r="H31" i="7"/>
  <c r="O30" i="7"/>
  <c r="N30" i="7"/>
  <c r="L30" i="7"/>
  <c r="K30" i="7"/>
  <c r="I30" i="7"/>
  <c r="H30" i="7"/>
  <c r="O29" i="7"/>
  <c r="N29" i="7"/>
  <c r="L29" i="7"/>
  <c r="K29" i="7"/>
  <c r="I29" i="7"/>
  <c r="H29" i="7"/>
  <c r="O28" i="7"/>
  <c r="N28" i="7"/>
  <c r="L28" i="7"/>
  <c r="K28" i="7"/>
  <c r="I28" i="7"/>
  <c r="H28" i="7"/>
  <c r="O27" i="7"/>
  <c r="N27" i="7"/>
  <c r="L27" i="7"/>
  <c r="K27" i="7"/>
  <c r="I27" i="7"/>
  <c r="H27" i="7"/>
  <c r="O26" i="7"/>
  <c r="N26" i="7"/>
  <c r="L26" i="7"/>
  <c r="K26" i="7"/>
  <c r="I26" i="7"/>
  <c r="H26" i="7"/>
  <c r="O25" i="7"/>
  <c r="N25" i="7"/>
  <c r="L25" i="7"/>
  <c r="K25" i="7"/>
  <c r="I25" i="7"/>
  <c r="H25" i="7"/>
  <c r="O24" i="7"/>
  <c r="N24" i="7"/>
  <c r="L24" i="7"/>
  <c r="K24" i="7"/>
  <c r="I24" i="7"/>
  <c r="H24" i="7"/>
  <c r="O23" i="7"/>
  <c r="N23" i="7"/>
  <c r="L23" i="7"/>
  <c r="K23" i="7"/>
  <c r="I23" i="7"/>
  <c r="H23" i="7"/>
  <c r="O20" i="7"/>
  <c r="N20" i="7"/>
  <c r="L20" i="7"/>
  <c r="K20" i="7"/>
  <c r="I20" i="7"/>
  <c r="H20" i="7"/>
  <c r="O19" i="7"/>
  <c r="N19" i="7"/>
  <c r="L19" i="7"/>
  <c r="K19" i="7"/>
  <c r="I19" i="7"/>
  <c r="H19" i="7"/>
  <c r="O18" i="7"/>
  <c r="N18" i="7"/>
  <c r="L18" i="7"/>
  <c r="K18" i="7"/>
  <c r="I18" i="7"/>
  <c r="H18" i="7"/>
  <c r="O17" i="7"/>
  <c r="N17" i="7"/>
  <c r="L17" i="7"/>
  <c r="K17" i="7"/>
  <c r="I17" i="7"/>
  <c r="H17" i="7"/>
  <c r="O16" i="7"/>
  <c r="N16" i="7"/>
  <c r="L16" i="7"/>
  <c r="K16" i="7"/>
  <c r="I16" i="7"/>
  <c r="H16" i="7"/>
  <c r="G49" i="6"/>
  <c r="I48" i="6"/>
  <c r="H48" i="6"/>
  <c r="G48" i="6"/>
  <c r="M47" i="6"/>
  <c r="O48" i="6" s="1"/>
  <c r="J47" i="6"/>
  <c r="K48" i="6" s="1"/>
  <c r="D45" i="6"/>
  <c r="N45" i="6" s="1"/>
  <c r="D44" i="6"/>
  <c r="L44" i="6" s="1"/>
  <c r="D43" i="6"/>
  <c r="K43" i="6" s="1"/>
  <c r="D42" i="6"/>
  <c r="L42" i="6" s="1"/>
  <c r="D41" i="6"/>
  <c r="N41" i="6" s="1"/>
  <c r="O39" i="6"/>
  <c r="N39" i="6"/>
  <c r="L39" i="6"/>
  <c r="K39" i="6"/>
  <c r="I39" i="6"/>
  <c r="H39" i="6"/>
  <c r="O38" i="6"/>
  <c r="N38" i="6"/>
  <c r="L38" i="6"/>
  <c r="K38" i="6"/>
  <c r="I38" i="6"/>
  <c r="H38" i="6"/>
  <c r="O37" i="6"/>
  <c r="N37" i="6"/>
  <c r="L37" i="6"/>
  <c r="K37" i="6"/>
  <c r="I37" i="6"/>
  <c r="H37" i="6"/>
  <c r="O36" i="6"/>
  <c r="N36" i="6"/>
  <c r="L36" i="6"/>
  <c r="K36" i="6"/>
  <c r="I36" i="6"/>
  <c r="H36" i="6"/>
  <c r="O35" i="6"/>
  <c r="N35" i="6"/>
  <c r="L35" i="6"/>
  <c r="K35" i="6"/>
  <c r="I35" i="6"/>
  <c r="H35" i="6"/>
  <c r="O34" i="6"/>
  <c r="N34" i="6"/>
  <c r="L34" i="6"/>
  <c r="K34" i="6"/>
  <c r="I34" i="6"/>
  <c r="H34" i="6"/>
  <c r="B34" i="6"/>
  <c r="B35" i="6" s="1"/>
  <c r="B36" i="6" s="1"/>
  <c r="B37" i="6" s="1"/>
  <c r="B38" i="6" s="1"/>
  <c r="B39" i="6" s="1"/>
  <c r="O33" i="6"/>
  <c r="N33" i="6"/>
  <c r="L33" i="6"/>
  <c r="K33" i="6"/>
  <c r="I33" i="6"/>
  <c r="H33" i="6"/>
  <c r="B33" i="6"/>
  <c r="O31" i="6"/>
  <c r="N31" i="6"/>
  <c r="L31" i="6"/>
  <c r="K31" i="6"/>
  <c r="I31" i="6"/>
  <c r="H31" i="6"/>
  <c r="O30" i="6"/>
  <c r="N30" i="6"/>
  <c r="L30" i="6"/>
  <c r="K30" i="6"/>
  <c r="I30" i="6"/>
  <c r="H30" i="6"/>
  <c r="O29" i="6"/>
  <c r="N29" i="6"/>
  <c r="L29" i="6"/>
  <c r="K29" i="6"/>
  <c r="I29" i="6"/>
  <c r="H29" i="6"/>
  <c r="O28" i="6"/>
  <c r="N28" i="6"/>
  <c r="L28" i="6"/>
  <c r="K28" i="6"/>
  <c r="I28" i="6"/>
  <c r="H28" i="6"/>
  <c r="O27" i="6"/>
  <c r="N27" i="6"/>
  <c r="L27" i="6"/>
  <c r="K27" i="6"/>
  <c r="I27" i="6"/>
  <c r="H27" i="6"/>
  <c r="O26" i="6"/>
  <c r="N26" i="6"/>
  <c r="L26" i="6"/>
  <c r="K26" i="6"/>
  <c r="I26" i="6"/>
  <c r="H26" i="6"/>
  <c r="O25" i="6"/>
  <c r="N25" i="6"/>
  <c r="L25" i="6"/>
  <c r="K25" i="6"/>
  <c r="I25" i="6"/>
  <c r="H25" i="6"/>
  <c r="O24" i="6"/>
  <c r="N24" i="6"/>
  <c r="L24" i="6"/>
  <c r="K24" i="6"/>
  <c r="I24" i="6"/>
  <c r="H24" i="6"/>
  <c r="O23" i="6"/>
  <c r="N23" i="6"/>
  <c r="L23" i="6"/>
  <c r="K23" i="6"/>
  <c r="I23" i="6"/>
  <c r="H23" i="6"/>
  <c r="O20" i="6"/>
  <c r="N20" i="6"/>
  <c r="L20" i="6"/>
  <c r="K20" i="6"/>
  <c r="I20" i="6"/>
  <c r="H20" i="6"/>
  <c r="O19" i="6"/>
  <c r="N19" i="6"/>
  <c r="L19" i="6"/>
  <c r="K19" i="6"/>
  <c r="I19" i="6"/>
  <c r="H19" i="6"/>
  <c r="O18" i="6"/>
  <c r="N18" i="6"/>
  <c r="L18" i="6"/>
  <c r="K18" i="6"/>
  <c r="I18" i="6"/>
  <c r="H18" i="6"/>
  <c r="O17" i="6"/>
  <c r="N17" i="6"/>
  <c r="L17" i="6"/>
  <c r="K17" i="6"/>
  <c r="I17" i="6"/>
  <c r="H17" i="6"/>
  <c r="O16" i="6"/>
  <c r="N16" i="6"/>
  <c r="L16" i="6"/>
  <c r="K16" i="6"/>
  <c r="I16" i="6"/>
  <c r="H16" i="6"/>
  <c r="I48" i="5"/>
  <c r="H48" i="5"/>
  <c r="G48" i="5"/>
  <c r="G49" i="5" s="1"/>
  <c r="M47" i="5"/>
  <c r="O48" i="5" s="1"/>
  <c r="J47" i="5"/>
  <c r="K48" i="5" s="1"/>
  <c r="D45" i="5"/>
  <c r="N45" i="5" s="1"/>
  <c r="D44" i="5"/>
  <c r="L44" i="5" s="1"/>
  <c r="D43" i="5"/>
  <c r="K43" i="5" s="1"/>
  <c r="D42" i="5"/>
  <c r="O42" i="5" s="1"/>
  <c r="D41" i="5"/>
  <c r="N41" i="5" s="1"/>
  <c r="O39" i="5"/>
  <c r="N39" i="5"/>
  <c r="L39" i="5"/>
  <c r="K39" i="5"/>
  <c r="I39" i="5"/>
  <c r="H39" i="5"/>
  <c r="O38" i="5"/>
  <c r="N38" i="5"/>
  <c r="L38" i="5"/>
  <c r="K38" i="5"/>
  <c r="I38" i="5"/>
  <c r="H38" i="5"/>
  <c r="O37" i="5"/>
  <c r="N37" i="5"/>
  <c r="L37" i="5"/>
  <c r="K37" i="5"/>
  <c r="I37" i="5"/>
  <c r="H37" i="5"/>
  <c r="O36" i="5"/>
  <c r="N36" i="5"/>
  <c r="L36" i="5"/>
  <c r="K36" i="5"/>
  <c r="I36" i="5"/>
  <c r="H36" i="5"/>
  <c r="O35" i="5"/>
  <c r="N35" i="5"/>
  <c r="L35" i="5"/>
  <c r="K35" i="5"/>
  <c r="I35" i="5"/>
  <c r="H35" i="5"/>
  <c r="O34" i="5"/>
  <c r="N34" i="5"/>
  <c r="L34" i="5"/>
  <c r="K34" i="5"/>
  <c r="I34" i="5"/>
  <c r="H34" i="5"/>
  <c r="B34" i="5"/>
  <c r="B35" i="5" s="1"/>
  <c r="B36" i="5" s="1"/>
  <c r="B37" i="5" s="1"/>
  <c r="B38" i="5" s="1"/>
  <c r="B39" i="5" s="1"/>
  <c r="O33" i="5"/>
  <c r="N33" i="5"/>
  <c r="L33" i="5"/>
  <c r="K33" i="5"/>
  <c r="I33" i="5"/>
  <c r="H33" i="5"/>
  <c r="B33" i="5"/>
  <c r="O31" i="5"/>
  <c r="N31" i="5"/>
  <c r="L31" i="5"/>
  <c r="K31" i="5"/>
  <c r="I31" i="5"/>
  <c r="H31" i="5"/>
  <c r="O30" i="5"/>
  <c r="N30" i="5"/>
  <c r="L30" i="5"/>
  <c r="K30" i="5"/>
  <c r="I30" i="5"/>
  <c r="H30" i="5"/>
  <c r="O29" i="5"/>
  <c r="N29" i="5"/>
  <c r="L29" i="5"/>
  <c r="K29" i="5"/>
  <c r="I29" i="5"/>
  <c r="H29" i="5"/>
  <c r="O28" i="5"/>
  <c r="N28" i="5"/>
  <c r="L28" i="5"/>
  <c r="K28" i="5"/>
  <c r="I28" i="5"/>
  <c r="H28" i="5"/>
  <c r="O27" i="5"/>
  <c r="N27" i="5"/>
  <c r="L27" i="5"/>
  <c r="K27" i="5"/>
  <c r="I27" i="5"/>
  <c r="H27" i="5"/>
  <c r="O26" i="5"/>
  <c r="N26" i="5"/>
  <c r="L26" i="5"/>
  <c r="K26" i="5"/>
  <c r="I26" i="5"/>
  <c r="H26" i="5"/>
  <c r="O25" i="5"/>
  <c r="N25" i="5"/>
  <c r="L25" i="5"/>
  <c r="K25" i="5"/>
  <c r="I25" i="5"/>
  <c r="H25" i="5"/>
  <c r="O24" i="5"/>
  <c r="N24" i="5"/>
  <c r="L24" i="5"/>
  <c r="K24" i="5"/>
  <c r="I24" i="5"/>
  <c r="H24" i="5"/>
  <c r="O23" i="5"/>
  <c r="N23" i="5"/>
  <c r="L23" i="5"/>
  <c r="K23" i="5"/>
  <c r="I23" i="5"/>
  <c r="H23" i="5"/>
  <c r="O20" i="5"/>
  <c r="N20" i="5"/>
  <c r="L20" i="5"/>
  <c r="K20" i="5"/>
  <c r="I20" i="5"/>
  <c r="H20" i="5"/>
  <c r="O19" i="5"/>
  <c r="N19" i="5"/>
  <c r="L19" i="5"/>
  <c r="K19" i="5"/>
  <c r="I19" i="5"/>
  <c r="H19" i="5"/>
  <c r="O18" i="5"/>
  <c r="N18" i="5"/>
  <c r="L18" i="5"/>
  <c r="K18" i="5"/>
  <c r="I18" i="5"/>
  <c r="H18" i="5"/>
  <c r="O17" i="5"/>
  <c r="N17" i="5"/>
  <c r="L17" i="5"/>
  <c r="K17" i="5"/>
  <c r="I17" i="5"/>
  <c r="H17" i="5"/>
  <c r="O16" i="5"/>
  <c r="N16" i="5"/>
  <c r="L16" i="5"/>
  <c r="K16" i="5"/>
  <c r="I16" i="5"/>
  <c r="H16" i="5"/>
  <c r="I48" i="4"/>
  <c r="H48" i="4"/>
  <c r="G48" i="4"/>
  <c r="G49" i="4" s="1"/>
  <c r="M47" i="4"/>
  <c r="J47" i="4"/>
  <c r="L48" i="4" s="1"/>
  <c r="D45" i="4"/>
  <c r="L45" i="4" s="1"/>
  <c r="D44" i="4"/>
  <c r="L44" i="4" s="1"/>
  <c r="D43" i="4"/>
  <c r="K43" i="4" s="1"/>
  <c r="O42" i="4"/>
  <c r="D42" i="4"/>
  <c r="L42" i="4" s="1"/>
  <c r="D41" i="4"/>
  <c r="L41" i="4" s="1"/>
  <c r="O39" i="4"/>
  <c r="N39" i="4"/>
  <c r="L39" i="4"/>
  <c r="K39" i="4"/>
  <c r="I39" i="4"/>
  <c r="H39" i="4"/>
  <c r="O38" i="4"/>
  <c r="N38" i="4"/>
  <c r="L38" i="4"/>
  <c r="K38" i="4"/>
  <c r="I38" i="4"/>
  <c r="H38" i="4"/>
  <c r="O37" i="4"/>
  <c r="N37" i="4"/>
  <c r="L37" i="4"/>
  <c r="K37" i="4"/>
  <c r="I37" i="4"/>
  <c r="H37" i="4"/>
  <c r="O36" i="4"/>
  <c r="N36" i="4"/>
  <c r="L36" i="4"/>
  <c r="K36" i="4"/>
  <c r="I36" i="4"/>
  <c r="H36" i="4"/>
  <c r="O35" i="4"/>
  <c r="N35" i="4"/>
  <c r="L35" i="4"/>
  <c r="K35" i="4"/>
  <c r="I35" i="4"/>
  <c r="H35" i="4"/>
  <c r="O34" i="4"/>
  <c r="N34" i="4"/>
  <c r="L34" i="4"/>
  <c r="K34" i="4"/>
  <c r="I34" i="4"/>
  <c r="H34" i="4"/>
  <c r="B34" i="4"/>
  <c r="B35" i="4" s="1"/>
  <c r="B36" i="4" s="1"/>
  <c r="B37" i="4" s="1"/>
  <c r="B38" i="4" s="1"/>
  <c r="B39" i="4" s="1"/>
  <c r="O33" i="4"/>
  <c r="N33" i="4"/>
  <c r="L33" i="4"/>
  <c r="K33" i="4"/>
  <c r="I33" i="4"/>
  <c r="H33" i="4"/>
  <c r="B33" i="4"/>
  <c r="O31" i="4"/>
  <c r="N31" i="4"/>
  <c r="L31" i="4"/>
  <c r="K31" i="4"/>
  <c r="I31" i="4"/>
  <c r="H31" i="4"/>
  <c r="O30" i="4"/>
  <c r="N30" i="4"/>
  <c r="L30" i="4"/>
  <c r="K30" i="4"/>
  <c r="I30" i="4"/>
  <c r="H30" i="4"/>
  <c r="O29" i="4"/>
  <c r="N29" i="4"/>
  <c r="L29" i="4"/>
  <c r="K29" i="4"/>
  <c r="I29" i="4"/>
  <c r="H29" i="4"/>
  <c r="O28" i="4"/>
  <c r="N28" i="4"/>
  <c r="L28" i="4"/>
  <c r="K28" i="4"/>
  <c r="I28" i="4"/>
  <c r="H28" i="4"/>
  <c r="O27" i="4"/>
  <c r="N27" i="4"/>
  <c r="L27" i="4"/>
  <c r="K27" i="4"/>
  <c r="I27" i="4"/>
  <c r="H27" i="4"/>
  <c r="O26" i="4"/>
  <c r="N26" i="4"/>
  <c r="L26" i="4"/>
  <c r="K26" i="4"/>
  <c r="I26" i="4"/>
  <c r="H26" i="4"/>
  <c r="O25" i="4"/>
  <c r="N25" i="4"/>
  <c r="L25" i="4"/>
  <c r="K25" i="4"/>
  <c r="I25" i="4"/>
  <c r="H25" i="4"/>
  <c r="O24" i="4"/>
  <c r="N24" i="4"/>
  <c r="L24" i="4"/>
  <c r="K24" i="4"/>
  <c r="I24" i="4"/>
  <c r="H24" i="4"/>
  <c r="O23" i="4"/>
  <c r="N23" i="4"/>
  <c r="L23" i="4"/>
  <c r="K23" i="4"/>
  <c r="I23" i="4"/>
  <c r="H23" i="4"/>
  <c r="O20" i="4"/>
  <c r="N20" i="4"/>
  <c r="L20" i="4"/>
  <c r="K20" i="4"/>
  <c r="I20" i="4"/>
  <c r="H20" i="4"/>
  <c r="O19" i="4"/>
  <c r="N19" i="4"/>
  <c r="L19" i="4"/>
  <c r="K19" i="4"/>
  <c r="I19" i="4"/>
  <c r="H19" i="4"/>
  <c r="O18" i="4"/>
  <c r="N18" i="4"/>
  <c r="L18" i="4"/>
  <c r="K18" i="4"/>
  <c r="I18" i="4"/>
  <c r="H18" i="4"/>
  <c r="O17" i="4"/>
  <c r="N17" i="4"/>
  <c r="L17" i="4"/>
  <c r="K17" i="4"/>
  <c r="I17" i="4"/>
  <c r="H17" i="4"/>
  <c r="O16" i="4"/>
  <c r="N16" i="4"/>
  <c r="L16" i="4"/>
  <c r="K16" i="4"/>
  <c r="I16" i="4"/>
  <c r="H16" i="4"/>
  <c r="I48" i="3"/>
  <c r="H48" i="3"/>
  <c r="G48" i="3" s="1"/>
  <c r="G49" i="3" s="1"/>
  <c r="M47" i="3"/>
  <c r="O48" i="3" s="1"/>
  <c r="J47" i="3"/>
  <c r="K48" i="3" s="1"/>
  <c r="D45" i="3"/>
  <c r="N45" i="3" s="1"/>
  <c r="H44" i="3"/>
  <c r="D44" i="3"/>
  <c r="L44" i="3" s="1"/>
  <c r="D43" i="3"/>
  <c r="K43" i="3" s="1"/>
  <c r="D42" i="3"/>
  <c r="L42" i="3" s="1"/>
  <c r="O41" i="3"/>
  <c r="D41" i="3"/>
  <c r="N41" i="3" s="1"/>
  <c r="O39" i="3"/>
  <c r="N39" i="3"/>
  <c r="L39" i="3"/>
  <c r="K39" i="3"/>
  <c r="I39" i="3"/>
  <c r="H39" i="3"/>
  <c r="O38" i="3"/>
  <c r="N38" i="3"/>
  <c r="L38" i="3"/>
  <c r="K38" i="3"/>
  <c r="I38" i="3"/>
  <c r="H38" i="3"/>
  <c r="O37" i="3"/>
  <c r="N37" i="3"/>
  <c r="L37" i="3"/>
  <c r="K37" i="3"/>
  <c r="I37" i="3"/>
  <c r="H37" i="3"/>
  <c r="O36" i="3"/>
  <c r="N36" i="3"/>
  <c r="L36" i="3"/>
  <c r="K36" i="3"/>
  <c r="I36" i="3"/>
  <c r="H36" i="3"/>
  <c r="O35" i="3"/>
  <c r="N35" i="3"/>
  <c r="L35" i="3"/>
  <c r="K35" i="3"/>
  <c r="I35" i="3"/>
  <c r="H35" i="3"/>
  <c r="O34" i="3"/>
  <c r="N34" i="3"/>
  <c r="L34" i="3"/>
  <c r="K34" i="3"/>
  <c r="I34" i="3"/>
  <c r="H34" i="3"/>
  <c r="B34" i="3"/>
  <c r="B35" i="3" s="1"/>
  <c r="B36" i="3" s="1"/>
  <c r="B37" i="3" s="1"/>
  <c r="B38" i="3" s="1"/>
  <c r="B39" i="3" s="1"/>
  <c r="O33" i="3"/>
  <c r="N33" i="3"/>
  <c r="L33" i="3"/>
  <c r="K33" i="3"/>
  <c r="I33" i="3"/>
  <c r="H33" i="3"/>
  <c r="B33" i="3"/>
  <c r="O31" i="3"/>
  <c r="N31" i="3"/>
  <c r="L31" i="3"/>
  <c r="K31" i="3"/>
  <c r="I31" i="3"/>
  <c r="H31" i="3"/>
  <c r="O30" i="3"/>
  <c r="N30" i="3"/>
  <c r="L30" i="3"/>
  <c r="K30" i="3"/>
  <c r="I30" i="3"/>
  <c r="H30" i="3"/>
  <c r="O29" i="3"/>
  <c r="N29" i="3"/>
  <c r="L29" i="3"/>
  <c r="K29" i="3"/>
  <c r="I29" i="3"/>
  <c r="H29" i="3"/>
  <c r="O28" i="3"/>
  <c r="N28" i="3"/>
  <c r="L28" i="3"/>
  <c r="K28" i="3"/>
  <c r="I28" i="3"/>
  <c r="H28" i="3"/>
  <c r="O27" i="3"/>
  <c r="N27" i="3"/>
  <c r="L27" i="3"/>
  <c r="K27" i="3"/>
  <c r="I27" i="3"/>
  <c r="H27" i="3"/>
  <c r="O26" i="3"/>
  <c r="N26" i="3"/>
  <c r="L26" i="3"/>
  <c r="K26" i="3"/>
  <c r="I26" i="3"/>
  <c r="H26" i="3"/>
  <c r="O25" i="3"/>
  <c r="N25" i="3"/>
  <c r="L25" i="3"/>
  <c r="K25" i="3"/>
  <c r="I25" i="3"/>
  <c r="H25" i="3"/>
  <c r="O24" i="3"/>
  <c r="N24" i="3"/>
  <c r="L24" i="3"/>
  <c r="K24" i="3"/>
  <c r="I24" i="3"/>
  <c r="H24" i="3"/>
  <c r="O23" i="3"/>
  <c r="N23" i="3"/>
  <c r="L23" i="3"/>
  <c r="K23" i="3"/>
  <c r="I23" i="3"/>
  <c r="H23" i="3"/>
  <c r="O20" i="3"/>
  <c r="N20" i="3"/>
  <c r="L20" i="3"/>
  <c r="K20" i="3"/>
  <c r="I20" i="3"/>
  <c r="H20" i="3"/>
  <c r="O19" i="3"/>
  <c r="N19" i="3"/>
  <c r="L19" i="3"/>
  <c r="K19" i="3"/>
  <c r="I19" i="3"/>
  <c r="H19" i="3"/>
  <c r="O18" i="3"/>
  <c r="N18" i="3"/>
  <c r="L18" i="3"/>
  <c r="K18" i="3"/>
  <c r="I18" i="3"/>
  <c r="H18" i="3"/>
  <c r="O17" i="3"/>
  <c r="N17" i="3"/>
  <c r="L17" i="3"/>
  <c r="K17" i="3"/>
  <c r="I17" i="3"/>
  <c r="H17" i="3"/>
  <c r="O16" i="3"/>
  <c r="N16" i="3"/>
  <c r="L16" i="3"/>
  <c r="K16" i="3"/>
  <c r="I16" i="3"/>
  <c r="H16" i="3"/>
  <c r="I24" i="17"/>
  <c r="H24" i="17"/>
  <c r="G24" i="17"/>
  <c r="F24" i="17"/>
  <c r="E24" i="17"/>
  <c r="D24" i="17"/>
  <c r="C24" i="17"/>
  <c r="C26" i="17" s="1"/>
  <c r="C39" i="26"/>
  <c r="C33" i="26"/>
  <c r="C27" i="26"/>
  <c r="C21" i="26"/>
  <c r="C15" i="26"/>
  <c r="C9" i="26"/>
  <c r="C3" i="27"/>
  <c r="C42" i="26"/>
  <c r="C41" i="26"/>
  <c r="D41" i="26" s="1"/>
  <c r="E41" i="26" s="1"/>
  <c r="C40" i="26"/>
  <c r="C36" i="26"/>
  <c r="C35" i="26"/>
  <c r="C34" i="26"/>
  <c r="C30" i="26"/>
  <c r="C29" i="26"/>
  <c r="C28" i="26"/>
  <c r="C24" i="26"/>
  <c r="C23" i="26"/>
  <c r="C22" i="26"/>
  <c r="C18" i="26"/>
  <c r="C17" i="26"/>
  <c r="C16" i="26"/>
  <c r="C12" i="26"/>
  <c r="C11" i="26"/>
  <c r="C10" i="26"/>
  <c r="C10" i="27"/>
  <c r="C6" i="27"/>
  <c r="C5" i="27"/>
  <c r="C4" i="27"/>
  <c r="C42" i="27"/>
  <c r="C41" i="27"/>
  <c r="C40" i="27"/>
  <c r="C39" i="27"/>
  <c r="D41" i="27" s="1"/>
  <c r="E41" i="27" s="1"/>
  <c r="C36" i="27"/>
  <c r="C35" i="27"/>
  <c r="C34" i="27"/>
  <c r="C33" i="27"/>
  <c r="C30" i="27"/>
  <c r="C29" i="27"/>
  <c r="C28" i="27"/>
  <c r="C27" i="27"/>
  <c r="C24" i="27"/>
  <c r="C23" i="27"/>
  <c r="C22" i="27"/>
  <c r="C21" i="27"/>
  <c r="C18" i="27"/>
  <c r="C17" i="27"/>
  <c r="C16" i="27"/>
  <c r="C15" i="27"/>
  <c r="D17" i="27" s="1"/>
  <c r="E17" i="27" s="1"/>
  <c r="C12" i="27"/>
  <c r="C11" i="27"/>
  <c r="C9" i="27"/>
  <c r="O3" i="27"/>
  <c r="N3" i="27"/>
  <c r="C3" i="26"/>
  <c r="C4" i="26"/>
  <c r="C6" i="26"/>
  <c r="C5" i="26"/>
  <c r="O3" i="26"/>
  <c r="L15" i="26" s="1"/>
  <c r="N3" i="26"/>
  <c r="L9" i="26" s="1"/>
  <c r="K42" i="6" l="1"/>
  <c r="L48" i="7"/>
  <c r="I42" i="8"/>
  <c r="L9" i="27"/>
  <c r="L10" i="27"/>
  <c r="L14" i="27"/>
  <c r="D10" i="26"/>
  <c r="E10" i="26" s="1"/>
  <c r="K48" i="4"/>
  <c r="I41" i="6"/>
  <c r="L48" i="6"/>
  <c r="K42" i="7"/>
  <c r="K44" i="7"/>
  <c r="K42" i="8"/>
  <c r="L48" i="9"/>
  <c r="L11" i="27"/>
  <c r="L15" i="27"/>
  <c r="L16" i="27"/>
  <c r="L48" i="3"/>
  <c r="I42" i="4"/>
  <c r="N44" i="4"/>
  <c r="O41" i="6"/>
  <c r="O42" i="7"/>
  <c r="L48" i="8"/>
  <c r="H42" i="9"/>
  <c r="L48" i="5"/>
  <c r="O48" i="4"/>
  <c r="J48" i="4"/>
  <c r="I41" i="8"/>
  <c r="O45" i="3"/>
  <c r="N45" i="4"/>
  <c r="O45" i="7"/>
  <c r="O41" i="8"/>
  <c r="K42" i="9"/>
  <c r="K44" i="9"/>
  <c r="I41" i="4"/>
  <c r="O45" i="5"/>
  <c r="I41" i="3"/>
  <c r="H42" i="4"/>
  <c r="I41" i="5"/>
  <c r="K44" i="5"/>
  <c r="I42" i="6"/>
  <c r="H42" i="7"/>
  <c r="O42" i="9"/>
  <c r="N42" i="5"/>
  <c r="H42" i="3"/>
  <c r="O42" i="3"/>
  <c r="N44" i="3"/>
  <c r="N41" i="4"/>
  <c r="O45" i="4"/>
  <c r="H42" i="5"/>
  <c r="N44" i="5"/>
  <c r="N42" i="6"/>
  <c r="H44" i="6"/>
  <c r="I45" i="6"/>
  <c r="I41" i="7"/>
  <c r="I42" i="7"/>
  <c r="N44" i="7"/>
  <c r="N42" i="8"/>
  <c r="H44" i="8"/>
  <c r="I45" i="8"/>
  <c r="I41" i="9"/>
  <c r="N44" i="9"/>
  <c r="N42" i="3"/>
  <c r="I42" i="3"/>
  <c r="O41" i="4"/>
  <c r="K42" i="4"/>
  <c r="H45" i="4"/>
  <c r="I42" i="5"/>
  <c r="H42" i="6"/>
  <c r="O42" i="6"/>
  <c r="K44" i="6"/>
  <c r="O45" i="6"/>
  <c r="O41" i="7"/>
  <c r="H42" i="8"/>
  <c r="O42" i="8"/>
  <c r="K44" i="8"/>
  <c r="O45" i="8"/>
  <c r="O41" i="9"/>
  <c r="K42" i="3"/>
  <c r="I45" i="3"/>
  <c r="H41" i="4"/>
  <c r="N42" i="4"/>
  <c r="H44" i="4"/>
  <c r="I45" i="4"/>
  <c r="O41" i="5"/>
  <c r="K42" i="5"/>
  <c r="H44" i="5"/>
  <c r="I45" i="5"/>
  <c r="N44" i="6"/>
  <c r="N42" i="7"/>
  <c r="H44" i="7"/>
  <c r="I45" i="7"/>
  <c r="N44" i="8"/>
  <c r="N42" i="9"/>
  <c r="H44" i="9"/>
  <c r="I45" i="9"/>
  <c r="K41" i="9"/>
  <c r="H43" i="9"/>
  <c r="N43" i="9"/>
  <c r="I44" i="9"/>
  <c r="O44" i="9"/>
  <c r="K45" i="9"/>
  <c r="J49" i="9"/>
  <c r="L43" i="9"/>
  <c r="L41" i="9"/>
  <c r="I43" i="9"/>
  <c r="O43" i="9"/>
  <c r="L45" i="9"/>
  <c r="J48" i="9"/>
  <c r="N48" i="9"/>
  <c r="M48" i="9" s="1"/>
  <c r="M49" i="9" s="1"/>
  <c r="H41" i="9"/>
  <c r="H45" i="9"/>
  <c r="L43" i="8"/>
  <c r="K41" i="8"/>
  <c r="H43" i="8"/>
  <c r="N43" i="8"/>
  <c r="I44" i="8"/>
  <c r="O44" i="8"/>
  <c r="K45" i="8"/>
  <c r="M48" i="8"/>
  <c r="J49" i="8"/>
  <c r="L41" i="8"/>
  <c r="I43" i="8"/>
  <c r="O43" i="8"/>
  <c r="L45" i="8"/>
  <c r="J48" i="8"/>
  <c r="N48" i="8"/>
  <c r="M49" i="8"/>
  <c r="H41" i="8"/>
  <c r="H45" i="8"/>
  <c r="L43" i="7"/>
  <c r="K41" i="7"/>
  <c r="H43" i="7"/>
  <c r="N43" i="7"/>
  <c r="I44" i="7"/>
  <c r="O44" i="7"/>
  <c r="K45" i="7"/>
  <c r="M48" i="7"/>
  <c r="J49" i="7"/>
  <c r="L41" i="7"/>
  <c r="I43" i="7"/>
  <c r="O43" i="7"/>
  <c r="L45" i="7"/>
  <c r="J48" i="7"/>
  <c r="N48" i="7"/>
  <c r="M49" i="7"/>
  <c r="H41" i="7"/>
  <c r="H45" i="7"/>
  <c r="D23" i="27"/>
  <c r="E23" i="27" s="1"/>
  <c r="G23" i="27" s="1"/>
  <c r="L22" i="6" s="1"/>
  <c r="K41" i="6"/>
  <c r="H43" i="6"/>
  <c r="N43" i="6"/>
  <c r="I44" i="6"/>
  <c r="O44" i="6"/>
  <c r="K45" i="6"/>
  <c r="M48" i="6"/>
  <c r="J49" i="6"/>
  <c r="L43" i="6"/>
  <c r="D23" i="26"/>
  <c r="E23" i="26" s="1"/>
  <c r="G23" i="26" s="1"/>
  <c r="L21" i="6" s="1"/>
  <c r="L41" i="6"/>
  <c r="I43" i="6"/>
  <c r="O43" i="6"/>
  <c r="L45" i="6"/>
  <c r="J48" i="6"/>
  <c r="N48" i="6"/>
  <c r="M49" i="6"/>
  <c r="H41" i="6"/>
  <c r="H45" i="6"/>
  <c r="K41" i="5"/>
  <c r="L42" i="5"/>
  <c r="H43" i="5"/>
  <c r="N43" i="5"/>
  <c r="I44" i="5"/>
  <c r="O44" i="5"/>
  <c r="K45" i="5"/>
  <c r="L41" i="5"/>
  <c r="I43" i="5"/>
  <c r="O43" i="5"/>
  <c r="L45" i="5"/>
  <c r="J48" i="5"/>
  <c r="J49" i="5" s="1"/>
  <c r="N48" i="5"/>
  <c r="M48" i="5" s="1"/>
  <c r="M49" i="5" s="1"/>
  <c r="L43" i="5"/>
  <c r="H41" i="5"/>
  <c r="H45" i="5"/>
  <c r="L43" i="4"/>
  <c r="K41" i="4"/>
  <c r="H43" i="4"/>
  <c r="N43" i="4"/>
  <c r="I44" i="4"/>
  <c r="O44" i="4"/>
  <c r="K45" i="4"/>
  <c r="J49" i="4"/>
  <c r="I43" i="4"/>
  <c r="O43" i="4"/>
  <c r="K44" i="4"/>
  <c r="N48" i="4"/>
  <c r="M48" i="4" s="1"/>
  <c r="M49" i="4" s="1"/>
  <c r="K41" i="3"/>
  <c r="H43" i="3"/>
  <c r="N43" i="3"/>
  <c r="I44" i="3"/>
  <c r="O44" i="3"/>
  <c r="K45" i="3"/>
  <c r="J49" i="3"/>
  <c r="L41" i="3"/>
  <c r="I43" i="3"/>
  <c r="O43" i="3"/>
  <c r="K44" i="3"/>
  <c r="L45" i="3"/>
  <c r="J48" i="3"/>
  <c r="N48" i="3"/>
  <c r="M48" i="3" s="1"/>
  <c r="M49" i="3" s="1"/>
  <c r="L43" i="3"/>
  <c r="H41" i="3"/>
  <c r="H45" i="3"/>
  <c r="D29" i="27"/>
  <c r="E29" i="27" s="1"/>
  <c r="G29" i="27" s="1"/>
  <c r="L22" i="7" s="1"/>
  <c r="D35" i="27"/>
  <c r="E35" i="27" s="1"/>
  <c r="F35" i="27" s="1"/>
  <c r="K22" i="8" s="1"/>
  <c r="D36" i="27"/>
  <c r="E36" i="27" s="1"/>
  <c r="F36" i="27" s="1"/>
  <c r="N22" i="8" s="1"/>
  <c r="D30" i="27"/>
  <c r="E30" i="27" s="1"/>
  <c r="D18" i="27"/>
  <c r="E18" i="27" s="1"/>
  <c r="F18" i="27" s="1"/>
  <c r="N22" i="5" s="1"/>
  <c r="D11" i="27"/>
  <c r="E11" i="27" s="1"/>
  <c r="G11" i="27" s="1"/>
  <c r="L22" i="4" s="1"/>
  <c r="D4" i="27"/>
  <c r="E4" i="27" s="1"/>
  <c r="G4" i="27" s="1"/>
  <c r="I22" i="3" s="1"/>
  <c r="D35" i="26"/>
  <c r="E35" i="26" s="1"/>
  <c r="G35" i="26" s="1"/>
  <c r="L21" i="8" s="1"/>
  <c r="D29" i="26"/>
  <c r="E29" i="26" s="1"/>
  <c r="G29" i="26" s="1"/>
  <c r="L21" i="7" s="1"/>
  <c r="D17" i="26"/>
  <c r="E17" i="26" s="1"/>
  <c r="G17" i="26" s="1"/>
  <c r="L21" i="5" s="1"/>
  <c r="D12" i="26"/>
  <c r="E12" i="26" s="1"/>
  <c r="F12" i="26" s="1"/>
  <c r="N21" i="4" s="1"/>
  <c r="G41" i="27"/>
  <c r="L22" i="9" s="1"/>
  <c r="F41" i="27"/>
  <c r="K22" i="9" s="1"/>
  <c r="G17" i="27"/>
  <c r="L22" i="5" s="1"/>
  <c r="F17" i="27"/>
  <c r="K22" i="5" s="1"/>
  <c r="G30" i="27"/>
  <c r="O22" i="7" s="1"/>
  <c r="F30" i="27"/>
  <c r="N22" i="7" s="1"/>
  <c r="G18" i="27"/>
  <c r="O22" i="5" s="1"/>
  <c r="D24" i="27"/>
  <c r="E24" i="27" s="1"/>
  <c r="D42" i="27"/>
  <c r="E42" i="27" s="1"/>
  <c r="D5" i="27"/>
  <c r="E5" i="27" s="1"/>
  <c r="D10" i="27"/>
  <c r="E10" i="27" s="1"/>
  <c r="D12" i="27"/>
  <c r="E12" i="27" s="1"/>
  <c r="D16" i="27"/>
  <c r="E16" i="27" s="1"/>
  <c r="D6" i="27"/>
  <c r="E6" i="27" s="1"/>
  <c r="D22" i="27"/>
  <c r="E22" i="27" s="1"/>
  <c r="D28" i="27"/>
  <c r="E28" i="27" s="1"/>
  <c r="D34" i="27"/>
  <c r="E34" i="27" s="1"/>
  <c r="D40" i="27"/>
  <c r="E40" i="27" s="1"/>
  <c r="D5" i="26"/>
  <c r="E5" i="26" s="1"/>
  <c r="G5" i="26" s="1"/>
  <c r="L21" i="3" s="1"/>
  <c r="D4" i="26"/>
  <c r="E4" i="26" s="1"/>
  <c r="D24" i="26"/>
  <c r="E24" i="26" s="1"/>
  <c r="G24" i="26" s="1"/>
  <c r="O21" i="6" s="1"/>
  <c r="G41" i="26"/>
  <c r="L21" i="9" s="1"/>
  <c r="F41" i="26"/>
  <c r="K21" i="9" s="1"/>
  <c r="D36" i="26"/>
  <c r="E36" i="26" s="1"/>
  <c r="D42" i="26"/>
  <c r="E42" i="26" s="1"/>
  <c r="D6" i="26"/>
  <c r="E6" i="26" s="1"/>
  <c r="D11" i="26"/>
  <c r="E11" i="26" s="1"/>
  <c r="D16" i="26"/>
  <c r="E16" i="26" s="1"/>
  <c r="L10" i="26"/>
  <c r="D18" i="26"/>
  <c r="E18" i="26" s="1"/>
  <c r="L14" i="26"/>
  <c r="D22" i="26"/>
  <c r="E22" i="26" s="1"/>
  <c r="L16" i="26"/>
  <c r="D28" i="26"/>
  <c r="E28" i="26" s="1"/>
  <c r="D34" i="26"/>
  <c r="E34" i="26" s="1"/>
  <c r="D40" i="26"/>
  <c r="E40" i="26" s="1"/>
  <c r="D30" i="26"/>
  <c r="E30" i="26" s="1"/>
  <c r="L11" i="26"/>
  <c r="G35" i="27" l="1"/>
  <c r="L22" i="8" s="1"/>
  <c r="G36" i="27"/>
  <c r="O22" i="8" s="1"/>
  <c r="F11" i="27"/>
  <c r="K22" i="4" s="1"/>
  <c r="F23" i="27"/>
  <c r="K22" i="6" s="1"/>
  <c r="F50" i="4"/>
  <c r="F50" i="9"/>
  <c r="I11" i="17" s="1"/>
  <c r="F50" i="6"/>
  <c r="F11" i="17" s="1"/>
  <c r="F50" i="8"/>
  <c r="H11" i="17" s="1"/>
  <c r="F50" i="7"/>
  <c r="G11" i="17" s="1"/>
  <c r="F23" i="26"/>
  <c r="K21" i="6" s="1"/>
  <c r="F50" i="5"/>
  <c r="E11" i="17" s="1"/>
  <c r="F50" i="3"/>
  <c r="F29" i="27"/>
  <c r="K22" i="7" s="1"/>
  <c r="F4" i="27"/>
  <c r="H22" i="3" s="1"/>
  <c r="F35" i="26"/>
  <c r="K21" i="8" s="1"/>
  <c r="F29" i="26"/>
  <c r="K21" i="7" s="1"/>
  <c r="F24" i="26"/>
  <c r="N21" i="6" s="1"/>
  <c r="F17" i="26"/>
  <c r="K21" i="5" s="1"/>
  <c r="G12" i="26"/>
  <c r="O21" i="4" s="1"/>
  <c r="G28" i="27"/>
  <c r="I22" i="7" s="1"/>
  <c r="F28" i="27"/>
  <c r="H22" i="7" s="1"/>
  <c r="F10" i="27"/>
  <c r="H22" i="4" s="1"/>
  <c r="G10" i="27"/>
  <c r="I22" i="4" s="1"/>
  <c r="F5" i="27"/>
  <c r="K22" i="3" s="1"/>
  <c r="G5" i="27"/>
  <c r="L22" i="3" s="1"/>
  <c r="G40" i="27"/>
  <c r="I22" i="9" s="1"/>
  <c r="F40" i="27"/>
  <c r="H22" i="9" s="1"/>
  <c r="G6" i="27"/>
  <c r="O22" i="3" s="1"/>
  <c r="F6" i="27"/>
  <c r="N22" i="3" s="1"/>
  <c r="F12" i="27"/>
  <c r="N22" i="4" s="1"/>
  <c r="G12" i="27"/>
  <c r="O22" i="4" s="1"/>
  <c r="G42" i="27"/>
  <c r="O22" i="9" s="1"/>
  <c r="F42" i="27"/>
  <c r="N22" i="9" s="1"/>
  <c r="F16" i="27"/>
  <c r="H22" i="5" s="1"/>
  <c r="G16" i="27"/>
  <c r="I22" i="5" s="1"/>
  <c r="G22" i="27"/>
  <c r="I22" i="6" s="1"/>
  <c r="F22" i="27"/>
  <c r="H22" i="6" s="1"/>
  <c r="G34" i="27"/>
  <c r="I22" i="8" s="1"/>
  <c r="F34" i="27"/>
  <c r="H22" i="8" s="1"/>
  <c r="G24" i="27"/>
  <c r="O22" i="6" s="1"/>
  <c r="F24" i="27"/>
  <c r="N22" i="6" s="1"/>
  <c r="F5" i="26"/>
  <c r="K21" i="3" s="1"/>
  <c r="G4" i="26"/>
  <c r="I21" i="3" s="1"/>
  <c r="F4" i="26"/>
  <c r="H21" i="3" s="1"/>
  <c r="G30" i="26"/>
  <c r="O21" i="7" s="1"/>
  <c r="F30" i="26"/>
  <c r="N21" i="7" s="1"/>
  <c r="F28" i="26"/>
  <c r="H21" i="7" s="1"/>
  <c r="G28" i="26"/>
  <c r="I21" i="7" s="1"/>
  <c r="F11" i="26"/>
  <c r="K21" i="4" s="1"/>
  <c r="G11" i="26"/>
  <c r="L21" i="4" s="1"/>
  <c r="G10" i="26"/>
  <c r="I21" i="4" s="1"/>
  <c r="F10" i="26"/>
  <c r="H21" i="4" s="1"/>
  <c r="F18" i="26"/>
  <c r="N21" i="5" s="1"/>
  <c r="G18" i="26"/>
  <c r="O21" i="5" s="1"/>
  <c r="G6" i="26"/>
  <c r="O21" i="3" s="1"/>
  <c r="F6" i="26"/>
  <c r="N21" i="3" s="1"/>
  <c r="G40" i="26"/>
  <c r="I21" i="9" s="1"/>
  <c r="F40" i="26"/>
  <c r="H21" i="9" s="1"/>
  <c r="G42" i="26"/>
  <c r="O21" i="9" s="1"/>
  <c r="F42" i="26"/>
  <c r="N21" i="9" s="1"/>
  <c r="G34" i="26"/>
  <c r="I21" i="8" s="1"/>
  <c r="F34" i="26"/>
  <c r="H21" i="8" s="1"/>
  <c r="F22" i="26"/>
  <c r="H21" i="6" s="1"/>
  <c r="G22" i="26"/>
  <c r="I21" i="6" s="1"/>
  <c r="F16" i="26"/>
  <c r="H21" i="5" s="1"/>
  <c r="G16" i="26"/>
  <c r="I21" i="5" s="1"/>
  <c r="G36" i="26"/>
  <c r="O21" i="8" s="1"/>
  <c r="F36" i="26"/>
  <c r="N21" i="8" s="1"/>
  <c r="D11" i="17"/>
  <c r="C25" i="17"/>
  <c r="C27" i="17" s="1"/>
  <c r="D25" i="17"/>
  <c r="I33" i="17"/>
  <c r="H33" i="17"/>
  <c r="G33" i="17"/>
  <c r="F33" i="17"/>
  <c r="E33" i="17"/>
  <c r="D33" i="17"/>
  <c r="C32" i="17"/>
  <c r="C34" i="17" s="1"/>
  <c r="I25" i="17"/>
  <c r="H25" i="17"/>
  <c r="G25" i="17"/>
  <c r="F25" i="17"/>
  <c r="E25" i="17"/>
  <c r="C33" i="17" l="1"/>
  <c r="B18" i="20"/>
  <c r="B22" i="20"/>
  <c r="B20" i="20"/>
  <c r="B21" i="20" s="1"/>
  <c r="B15" i="20"/>
  <c r="K4" i="21"/>
  <c r="J4" i="21"/>
  <c r="J5" i="21" s="1"/>
  <c r="K3" i="21"/>
  <c r="K2" i="21"/>
  <c r="B13" i="20"/>
  <c r="B14" i="20" s="1"/>
  <c r="B16" i="20" s="1"/>
  <c r="I34" i="20"/>
  <c r="H34" i="20"/>
  <c r="G34" i="20"/>
  <c r="F34" i="20"/>
  <c r="E34" i="20"/>
  <c r="D34" i="20"/>
  <c r="C34" i="20"/>
  <c r="I33" i="20"/>
  <c r="H33" i="20"/>
  <c r="G33" i="20"/>
  <c r="F33" i="20"/>
  <c r="E33" i="20"/>
  <c r="D33" i="20"/>
  <c r="C33" i="20"/>
  <c r="I32" i="20"/>
  <c r="H32" i="20"/>
  <c r="G32" i="20"/>
  <c r="F32" i="20"/>
  <c r="E32" i="20"/>
  <c r="D32" i="20"/>
  <c r="C32" i="20"/>
  <c r="B23" i="20" l="1"/>
  <c r="K5" i="21"/>
  <c r="K6" i="21" s="1"/>
  <c r="J6" i="21"/>
  <c r="J7" i="21" s="1"/>
  <c r="K7" i="21" l="1"/>
  <c r="K8" i="21" s="1"/>
  <c r="J8" i="21"/>
  <c r="J9" i="21" s="1"/>
  <c r="M48" i="19"/>
  <c r="O49" i="19" s="1"/>
  <c r="J48" i="19"/>
  <c r="K49" i="19" s="1"/>
  <c r="G48" i="19"/>
  <c r="G49" i="19" s="1"/>
  <c r="D46" i="19"/>
  <c r="O46" i="19" s="1"/>
  <c r="D45" i="19"/>
  <c r="N45" i="19" s="1"/>
  <c r="D44" i="19"/>
  <c r="L44" i="19" s="1"/>
  <c r="D43" i="19"/>
  <c r="K43" i="19" s="1"/>
  <c r="D42" i="19"/>
  <c r="O42" i="19" s="1"/>
  <c r="O40" i="19"/>
  <c r="N40" i="19"/>
  <c r="L40" i="19"/>
  <c r="K40" i="19"/>
  <c r="I40" i="19"/>
  <c r="H40" i="19"/>
  <c r="O39" i="19"/>
  <c r="N39" i="19"/>
  <c r="L39" i="19"/>
  <c r="K39" i="19"/>
  <c r="I39" i="19"/>
  <c r="H39" i="19"/>
  <c r="O38" i="19"/>
  <c r="N38" i="19"/>
  <c r="L38" i="19"/>
  <c r="K38" i="19"/>
  <c r="I38" i="19"/>
  <c r="H38" i="19"/>
  <c r="O37" i="19"/>
  <c r="N37" i="19"/>
  <c r="L37" i="19"/>
  <c r="K37" i="19"/>
  <c r="I37" i="19"/>
  <c r="H37" i="19"/>
  <c r="O36" i="19"/>
  <c r="N36" i="19"/>
  <c r="L36" i="19"/>
  <c r="K36" i="19"/>
  <c r="I36" i="19"/>
  <c r="H36" i="19"/>
  <c r="O35" i="19"/>
  <c r="N35" i="19"/>
  <c r="L35" i="19"/>
  <c r="K35" i="19"/>
  <c r="I35" i="19"/>
  <c r="H35" i="19"/>
  <c r="O34" i="19"/>
  <c r="N34" i="19"/>
  <c r="L34" i="19"/>
  <c r="K34" i="19"/>
  <c r="I34" i="19"/>
  <c r="H34" i="19"/>
  <c r="B34" i="19"/>
  <c r="B35" i="19" s="1"/>
  <c r="B36" i="19" s="1"/>
  <c r="B37" i="19" s="1"/>
  <c r="B38" i="19" s="1"/>
  <c r="B39" i="19" s="1"/>
  <c r="B40" i="19" s="1"/>
  <c r="O32" i="19"/>
  <c r="N32" i="19"/>
  <c r="L32" i="19"/>
  <c r="K32" i="19"/>
  <c r="I32" i="19"/>
  <c r="H32" i="19"/>
  <c r="O31" i="19"/>
  <c r="N31" i="19"/>
  <c r="L31" i="19"/>
  <c r="K31" i="19"/>
  <c r="I31" i="19"/>
  <c r="H31" i="19"/>
  <c r="O30" i="19"/>
  <c r="N30" i="19"/>
  <c r="L30" i="19"/>
  <c r="K30" i="19"/>
  <c r="I30" i="19"/>
  <c r="H30" i="19"/>
  <c r="O29" i="19"/>
  <c r="N29" i="19"/>
  <c r="L29" i="19"/>
  <c r="K29" i="19"/>
  <c r="I29" i="19"/>
  <c r="H29" i="19"/>
  <c r="O28" i="19"/>
  <c r="N28" i="19"/>
  <c r="L28" i="19"/>
  <c r="K28" i="19"/>
  <c r="I28" i="19"/>
  <c r="H28" i="19"/>
  <c r="O27" i="19"/>
  <c r="N27" i="19"/>
  <c r="L27" i="19"/>
  <c r="K27" i="19"/>
  <c r="I27" i="19"/>
  <c r="H27" i="19"/>
  <c r="O26" i="19"/>
  <c r="N26" i="19"/>
  <c r="L26" i="19"/>
  <c r="K26" i="19"/>
  <c r="I26" i="19"/>
  <c r="H26" i="19"/>
  <c r="O25" i="19"/>
  <c r="N25" i="19"/>
  <c r="L25" i="19"/>
  <c r="K25" i="19"/>
  <c r="I25" i="19"/>
  <c r="H25" i="19"/>
  <c r="O24" i="19"/>
  <c r="N24" i="19"/>
  <c r="L24" i="19"/>
  <c r="K24" i="19"/>
  <c r="I24" i="19"/>
  <c r="H24" i="19"/>
  <c r="O22" i="19"/>
  <c r="N22" i="19"/>
  <c r="L22" i="19"/>
  <c r="K22" i="19"/>
  <c r="I22" i="19"/>
  <c r="H22" i="19"/>
  <c r="O21" i="19"/>
  <c r="N21" i="19"/>
  <c r="L21" i="19"/>
  <c r="K21" i="19"/>
  <c r="I21" i="19"/>
  <c r="H21" i="19"/>
  <c r="O20" i="19"/>
  <c r="N20" i="19"/>
  <c r="L20" i="19"/>
  <c r="K20" i="19"/>
  <c r="I20" i="19"/>
  <c r="H20" i="19"/>
  <c r="O19" i="19"/>
  <c r="N19" i="19"/>
  <c r="L19" i="19"/>
  <c r="K19" i="19"/>
  <c r="I19" i="19"/>
  <c r="H19" i="19"/>
  <c r="O18" i="19"/>
  <c r="N18" i="19"/>
  <c r="L18" i="19"/>
  <c r="K18" i="19"/>
  <c r="I18" i="19"/>
  <c r="H18" i="19"/>
  <c r="O17" i="19"/>
  <c r="N17" i="19"/>
  <c r="L17" i="19"/>
  <c r="K17" i="19"/>
  <c r="I17" i="19"/>
  <c r="H17" i="19"/>
  <c r="O16" i="19"/>
  <c r="N16" i="19"/>
  <c r="L16" i="19"/>
  <c r="K16" i="19"/>
  <c r="I16" i="19"/>
  <c r="H16" i="19"/>
  <c r="K9" i="21" l="1"/>
  <c r="K10" i="21" s="1"/>
  <c r="J10" i="21"/>
  <c r="J11" i="21" s="1"/>
  <c r="I44" i="19"/>
  <c r="O44" i="19"/>
  <c r="N43" i="19"/>
  <c r="H43" i="19"/>
  <c r="K45" i="19"/>
  <c r="K42" i="19"/>
  <c r="L43" i="19"/>
  <c r="H44" i="19"/>
  <c r="N44" i="19"/>
  <c r="I45" i="19"/>
  <c r="O45" i="19"/>
  <c r="K46" i="19"/>
  <c r="H49" i="19"/>
  <c r="L49" i="19"/>
  <c r="G50" i="19"/>
  <c r="L42" i="19"/>
  <c r="L46" i="19"/>
  <c r="I49" i="19"/>
  <c r="M49" i="19"/>
  <c r="J50" i="19"/>
  <c r="H42" i="19"/>
  <c r="N42" i="19"/>
  <c r="I43" i="19"/>
  <c r="O43" i="19"/>
  <c r="K44" i="19"/>
  <c r="L45" i="19"/>
  <c r="H46" i="19"/>
  <c r="N46" i="19"/>
  <c r="J49" i="19"/>
  <c r="N49" i="19"/>
  <c r="M50" i="19"/>
  <c r="I42" i="19"/>
  <c r="H45" i="19"/>
  <c r="I46" i="19"/>
  <c r="F51" i="19" l="1"/>
  <c r="K11" i="21"/>
  <c r="K12" i="21" s="1"/>
  <c r="J12" i="21"/>
  <c r="J13" i="21" s="1"/>
  <c r="K13" i="21" l="1"/>
  <c r="K14" i="21" s="1"/>
  <c r="J14" i="21"/>
  <c r="J15" i="21" s="1"/>
  <c r="K2" i="2"/>
  <c r="K4" i="2"/>
  <c r="K3" i="2"/>
  <c r="J4" i="2"/>
  <c r="K15" i="21" l="1"/>
  <c r="K16" i="21" s="1"/>
  <c r="J16" i="21"/>
  <c r="J17" i="21" s="1"/>
  <c r="J5" i="2"/>
  <c r="K17" i="21" l="1"/>
  <c r="K18" i="21" s="1"/>
  <c r="J18" i="21"/>
  <c r="J19" i="21" s="1"/>
  <c r="J6" i="2"/>
  <c r="J7" i="2" s="1"/>
  <c r="K5" i="2"/>
  <c r="K6" i="2" s="1"/>
  <c r="K19" i="21" l="1"/>
  <c r="K20" i="21" s="1"/>
  <c r="J20" i="21"/>
  <c r="J21" i="21" s="1"/>
  <c r="K21" i="21" s="1"/>
  <c r="J8" i="2"/>
  <c r="J9" i="2" s="1"/>
  <c r="K7" i="2"/>
  <c r="K8" i="2" s="1"/>
  <c r="J10" i="2" l="1"/>
  <c r="J11" i="2" s="1"/>
  <c r="K9" i="2"/>
  <c r="K10" i="2" s="1"/>
  <c r="J12" i="2" l="1"/>
  <c r="J13" i="2" s="1"/>
  <c r="K11" i="2"/>
  <c r="K12" i="2" s="1"/>
  <c r="J14" i="2" l="1"/>
  <c r="J15" i="2" s="1"/>
  <c r="K13" i="2"/>
  <c r="K14" i="2" s="1"/>
  <c r="J16" i="2" l="1"/>
  <c r="J17" i="2" s="1"/>
  <c r="K15" i="2"/>
  <c r="K16" i="2" s="1"/>
  <c r="J18" i="2" l="1"/>
  <c r="J19" i="2" s="1"/>
  <c r="K17" i="2"/>
  <c r="K18" i="2" s="1"/>
  <c r="K19" i="2" l="1"/>
  <c r="K20" i="2" s="1"/>
  <c r="J20" i="2"/>
  <c r="J21" i="2" s="1"/>
  <c r="K21" i="2" s="1"/>
  <c r="B46" i="14" l="1"/>
  <c r="B47" i="14" s="1"/>
  <c r="B48" i="14" s="1"/>
  <c r="B39" i="14"/>
  <c r="B40" i="14" s="1"/>
  <c r="B41" i="14" s="1"/>
  <c r="B42" i="14" s="1"/>
  <c r="B43" i="14" s="1"/>
  <c r="B31" i="14"/>
  <c r="B32" i="14" s="1"/>
  <c r="B33" i="14" s="1"/>
  <c r="B34" i="14" s="1"/>
  <c r="B35" i="14" s="1"/>
  <c r="B36" i="14" s="1"/>
  <c r="B37" i="14" s="1"/>
  <c r="G28" i="20" l="1"/>
  <c r="F28" i="20"/>
  <c r="D28" i="20"/>
  <c r="C43" i="16"/>
  <c r="J43" i="16" s="1"/>
  <c r="C42" i="16"/>
  <c r="N42" i="16" s="1"/>
  <c r="C41" i="16"/>
  <c r="M41" i="16" s="1"/>
  <c r="C40" i="16"/>
  <c r="K40" i="16" s="1"/>
  <c r="C39" i="16"/>
  <c r="J39" i="16" s="1"/>
  <c r="N37" i="16"/>
  <c r="M37" i="16"/>
  <c r="K37" i="16"/>
  <c r="J37" i="16"/>
  <c r="H37" i="16"/>
  <c r="G37" i="16"/>
  <c r="N36" i="16"/>
  <c r="M36" i="16"/>
  <c r="K36" i="16"/>
  <c r="J36" i="16"/>
  <c r="H36" i="16"/>
  <c r="G36" i="16"/>
  <c r="N35" i="16"/>
  <c r="M35" i="16"/>
  <c r="K35" i="16"/>
  <c r="J35" i="16"/>
  <c r="H35" i="16"/>
  <c r="G35" i="16"/>
  <c r="N34" i="16"/>
  <c r="M34" i="16"/>
  <c r="K34" i="16"/>
  <c r="J34" i="16"/>
  <c r="H34" i="16"/>
  <c r="G34" i="16"/>
  <c r="N33" i="16"/>
  <c r="M33" i="16"/>
  <c r="K33" i="16"/>
  <c r="J33" i="16"/>
  <c r="H33" i="16"/>
  <c r="G33" i="16"/>
  <c r="N32" i="16"/>
  <c r="M32" i="16"/>
  <c r="K32" i="16"/>
  <c r="J32" i="16"/>
  <c r="H32" i="16"/>
  <c r="G32" i="16"/>
  <c r="N31" i="16"/>
  <c r="M31" i="16"/>
  <c r="K31" i="16"/>
  <c r="J31" i="16"/>
  <c r="H31" i="16"/>
  <c r="G31" i="16"/>
  <c r="A31" i="16"/>
  <c r="N29" i="16"/>
  <c r="M29" i="16"/>
  <c r="K29" i="16"/>
  <c r="J29" i="16"/>
  <c r="H29" i="16"/>
  <c r="G29" i="16"/>
  <c r="N28" i="16"/>
  <c r="M28" i="16"/>
  <c r="K28" i="16"/>
  <c r="J28" i="16"/>
  <c r="H28" i="16"/>
  <c r="G28" i="16"/>
  <c r="N27" i="16"/>
  <c r="M27" i="16"/>
  <c r="K27" i="16"/>
  <c r="J27" i="16"/>
  <c r="H27" i="16"/>
  <c r="G27" i="16"/>
  <c r="N26" i="16"/>
  <c r="M26" i="16"/>
  <c r="K26" i="16"/>
  <c r="J26" i="16"/>
  <c r="H26" i="16"/>
  <c r="G26" i="16"/>
  <c r="N25" i="16"/>
  <c r="M25" i="16"/>
  <c r="K25" i="16"/>
  <c r="J25" i="16"/>
  <c r="H25" i="16"/>
  <c r="G25" i="16"/>
  <c r="N24" i="16"/>
  <c r="M24" i="16"/>
  <c r="K24" i="16"/>
  <c r="J24" i="16"/>
  <c r="H24" i="16"/>
  <c r="G24" i="16"/>
  <c r="N23" i="16"/>
  <c r="M23" i="16"/>
  <c r="K23" i="16"/>
  <c r="J23" i="16"/>
  <c r="H23" i="16"/>
  <c r="G23" i="16"/>
  <c r="N22" i="16"/>
  <c r="M22" i="16"/>
  <c r="K22" i="16"/>
  <c r="J22" i="16"/>
  <c r="H22" i="16"/>
  <c r="G22" i="16"/>
  <c r="N21" i="16"/>
  <c r="M21" i="16"/>
  <c r="K21" i="16"/>
  <c r="J21" i="16"/>
  <c r="H21" i="16"/>
  <c r="G21" i="16"/>
  <c r="N20" i="16"/>
  <c r="M20" i="16"/>
  <c r="K20" i="16"/>
  <c r="J20" i="16"/>
  <c r="H20" i="16"/>
  <c r="G20" i="16"/>
  <c r="N18" i="16"/>
  <c r="M18" i="16"/>
  <c r="K18" i="16"/>
  <c r="J18" i="16"/>
  <c r="H18" i="16"/>
  <c r="G18" i="16"/>
  <c r="N17" i="16"/>
  <c r="M17" i="16"/>
  <c r="K17" i="16"/>
  <c r="J17" i="16"/>
  <c r="H17" i="16"/>
  <c r="G17" i="16"/>
  <c r="N16" i="16"/>
  <c r="M16" i="16"/>
  <c r="K16" i="16"/>
  <c r="J16" i="16"/>
  <c r="H16" i="16"/>
  <c r="G16" i="16"/>
  <c r="N15" i="16"/>
  <c r="M15" i="16"/>
  <c r="K15" i="16"/>
  <c r="J15" i="16"/>
  <c r="H15" i="16"/>
  <c r="G15" i="16"/>
  <c r="N14" i="16"/>
  <c r="M14" i="16"/>
  <c r="K14" i="16"/>
  <c r="J14" i="16"/>
  <c r="H14" i="16"/>
  <c r="G14" i="16"/>
  <c r="N13" i="16"/>
  <c r="M13" i="16"/>
  <c r="K13" i="16"/>
  <c r="J13" i="16"/>
  <c r="H13" i="16"/>
  <c r="G13" i="16"/>
  <c r="N12" i="16"/>
  <c r="M12" i="16"/>
  <c r="K12" i="16"/>
  <c r="J12" i="16"/>
  <c r="H12" i="16"/>
  <c r="G12" i="16"/>
  <c r="G35" i="17" l="1"/>
  <c r="G27" i="17"/>
  <c r="E35" i="17"/>
  <c r="E27" i="17"/>
  <c r="H27" i="17"/>
  <c r="H35" i="17"/>
  <c r="G42" i="16"/>
  <c r="M42" i="16"/>
  <c r="J42" i="16"/>
  <c r="H41" i="16"/>
  <c r="N41" i="16"/>
  <c r="M40" i="16"/>
  <c r="G40" i="16"/>
  <c r="N40" i="16"/>
  <c r="H40" i="16"/>
  <c r="J40" i="16"/>
  <c r="K39" i="16"/>
  <c r="K43" i="16"/>
  <c r="G39" i="16"/>
  <c r="M39" i="16"/>
  <c r="J41" i="16"/>
  <c r="K42" i="16"/>
  <c r="G43" i="16"/>
  <c r="M43" i="16"/>
  <c r="H39" i="16"/>
  <c r="N39" i="16"/>
  <c r="K41" i="16"/>
  <c r="H43" i="16"/>
  <c r="N43" i="16"/>
  <c r="G41" i="16"/>
  <c r="H42" i="16"/>
  <c r="C4" i="12"/>
  <c r="D3" i="11" l="1"/>
  <c r="D4" i="11"/>
  <c r="D5" i="11"/>
  <c r="D6" i="11"/>
  <c r="N23" i="19" l="1"/>
  <c r="D2" i="11"/>
  <c r="O23" i="19" l="1"/>
  <c r="H23" i="19" l="1"/>
  <c r="I23" i="19"/>
  <c r="M19" i="16" l="1"/>
  <c r="M46" i="16" s="1"/>
  <c r="N19" i="16"/>
  <c r="N46" i="16" s="1"/>
  <c r="L23" i="19"/>
  <c r="K23" i="19"/>
  <c r="J19" i="16"/>
  <c r="J46" i="16" s="1"/>
  <c r="K19" i="16"/>
  <c r="K46" i="16" s="1"/>
  <c r="L46" i="16" l="1"/>
  <c r="L47" i="16" s="1"/>
  <c r="I46" i="16"/>
  <c r="I47" i="16" s="1"/>
  <c r="G19" i="16"/>
  <c r="G46" i="16" s="1"/>
  <c r="H19" i="16"/>
  <c r="H46" i="16" s="1"/>
  <c r="H28" i="20" l="1"/>
  <c r="E28" i="20"/>
  <c r="C28" i="20"/>
  <c r="F46" i="16"/>
  <c r="F47" i="16" s="1"/>
  <c r="E48" i="16" s="1"/>
  <c r="F35" i="17" l="1"/>
  <c r="F27" i="17"/>
  <c r="D35" i="17"/>
  <c r="D27" i="17"/>
  <c r="I27" i="17"/>
  <c r="I35" i="17"/>
  <c r="C11" i="17"/>
  <c r="B28" i="20"/>
  <c r="C6" i="17" l="1"/>
  <c r="C4" i="17"/>
  <c r="C5" i="17"/>
  <c r="C3" i="17"/>
  <c r="C30" i="17"/>
  <c r="C35" i="17"/>
  <c r="B32" i="17"/>
  <c r="B4" i="20"/>
  <c r="B6" i="20"/>
  <c r="B3" i="20"/>
  <c r="B5" i="20"/>
</calcChain>
</file>

<file path=xl/sharedStrings.xml><?xml version="1.0" encoding="utf-8"?>
<sst xmlns="http://schemas.openxmlformats.org/spreadsheetml/2006/main" count="2862" uniqueCount="268">
  <si>
    <t>Category</t>
  </si>
  <si>
    <t>Difference in Area (per 10 SF)</t>
  </si>
  <si>
    <t>Extra Half Bath</t>
  </si>
  <si>
    <t>Adjustment ($ or %)</t>
  </si>
  <si>
    <t>Extra Full Bath</t>
  </si>
  <si>
    <t>Balcony, Terrace, or Patio</t>
  </si>
  <si>
    <t>A/C Central</t>
  </si>
  <si>
    <t>A/C Thru Wall/Window</t>
  </si>
  <si>
    <t>Disposal</t>
  </si>
  <si>
    <t>Carpet</t>
  </si>
  <si>
    <t>Pool</t>
  </si>
  <si>
    <t>Washer/Dryer in Unit</t>
  </si>
  <si>
    <t>Dishwasher</t>
  </si>
  <si>
    <t>Fireplace</t>
  </si>
  <si>
    <t>Laundry Room</t>
  </si>
  <si>
    <t>Central Heat</t>
  </si>
  <si>
    <t>Data</t>
  </si>
  <si>
    <t>-</t>
  </si>
  <si>
    <t>+</t>
  </si>
  <si>
    <t>Adjustments ($)</t>
  </si>
  <si>
    <t>SF Area</t>
  </si>
  <si>
    <t>Number of Bathrooms</t>
  </si>
  <si>
    <t>Unit Rent per Month</t>
  </si>
  <si>
    <t>Drapes or Blinds</t>
  </si>
  <si>
    <t>Extra Storage</t>
  </si>
  <si>
    <t>Water/Sewer in Rent</t>
  </si>
  <si>
    <t>Garbage in Rent</t>
  </si>
  <si>
    <t>Pest Control in Rent</t>
  </si>
  <si>
    <t>Indicated Rent</t>
  </si>
  <si>
    <t>Y</t>
  </si>
  <si>
    <t>N</t>
  </si>
  <si>
    <t>None</t>
  </si>
  <si>
    <t>Electric in Rent</t>
  </si>
  <si>
    <t>Gas in Rent</t>
  </si>
  <si>
    <t>Club House or Common Area</t>
  </si>
  <si>
    <t>Recreation Area or Fitness Facility</t>
  </si>
  <si>
    <t>Cable in Rent</t>
  </si>
  <si>
    <t>Internet in Rent</t>
  </si>
  <si>
    <t>A/C Type</t>
  </si>
  <si>
    <t>Total Adjustment Calculated</t>
  </si>
  <si>
    <t xml:space="preserve">Estimates of Market Rent by Comparison         </t>
  </si>
  <si>
    <t>Office of Public and Indian Housing</t>
  </si>
  <si>
    <t>U.S. Department of Housing and Urban Development</t>
  </si>
  <si>
    <r>
      <t xml:space="preserve">OMB Approval No. </t>
    </r>
    <r>
      <rPr>
        <sz val="11"/>
        <color rgb="FFFF0000"/>
        <rFont val="Calibri"/>
        <family val="2"/>
        <scheme val="minor"/>
      </rPr>
      <t>[insert]</t>
    </r>
  </si>
  <si>
    <r>
      <t xml:space="preserve">(exp. </t>
    </r>
    <r>
      <rPr>
        <sz val="11"/>
        <color rgb="FFFF0000"/>
        <rFont val="Calibri"/>
        <family val="2"/>
        <scheme val="minor"/>
      </rPr>
      <t>[insert]</t>
    </r>
    <r>
      <rPr>
        <sz val="11"/>
        <color theme="1"/>
        <rFont val="Calibri"/>
        <family val="2"/>
        <scheme val="minor"/>
      </rPr>
      <t>)</t>
    </r>
  </si>
  <si>
    <t>PHA Subject Property</t>
  </si>
  <si>
    <t>Appraiser/Staff Signature</t>
  </si>
  <si>
    <t>Executive Director Signature</t>
  </si>
  <si>
    <t>Date (mm/dd/yyyy)</t>
  </si>
  <si>
    <r>
      <t>form HUD-</t>
    </r>
    <r>
      <rPr>
        <sz val="8"/>
        <color rgb="FFFF0000"/>
        <rFont val="Calibri"/>
        <family val="2"/>
        <scheme val="minor"/>
      </rPr>
      <t>[insert]</t>
    </r>
  </si>
  <si>
    <t>D. Adjustment Calculation</t>
  </si>
  <si>
    <t>PHA write-in (if applicable)</t>
  </si>
  <si>
    <t xml:space="preserve">To be inserted once format is finalized - will include reference to individual cells (not just 'fill in blue cells') for accomodation purposes. </t>
  </si>
  <si>
    <t>Will include explanations/definitions as needed for each line (as provided on the HUD-92273)</t>
  </si>
  <si>
    <t>mm/dd/yyyy</t>
  </si>
  <si>
    <t>Date of Analysis</t>
  </si>
  <si>
    <t>Community Name</t>
  </si>
  <si>
    <t>City</t>
  </si>
  <si>
    <t>State</t>
  </si>
  <si>
    <t>County</t>
  </si>
  <si>
    <t>Year Built (or Renovated, if applicable)</t>
  </si>
  <si>
    <t>Comparable #1</t>
  </si>
  <si>
    <t>Comparable #2</t>
  </si>
  <si>
    <t>Comparable #3</t>
  </si>
  <si>
    <t>2-Bedroom Market Analysis</t>
  </si>
  <si>
    <r>
      <rPr>
        <b/>
        <sz val="8"/>
        <color theme="1"/>
        <rFont val="Calibri"/>
        <family val="2"/>
        <scheme val="minor"/>
      </rPr>
      <t xml:space="preserve">Appraiser/Staff Preparer's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</si>
  <si>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r>
      <rPr>
        <b/>
        <sz val="8"/>
        <color theme="1"/>
        <rFont val="Calibri"/>
        <family val="2"/>
        <scheme val="minor"/>
      </rPr>
      <t xml:space="preserve">Executive Director's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</si>
  <si>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AL</t>
  </si>
  <si>
    <t>AK</t>
  </si>
  <si>
    <t>AR</t>
  </si>
  <si>
    <t>AZ</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</si>
  <si>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</si>
  <si>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</si>
  <si>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</si>
  <si>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</si>
  <si>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</si>
  <si>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</si>
  <si>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</si>
  <si>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</si>
  <si>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</si>
  <si>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</si>
  <si>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</si>
  <si>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</si>
  <si>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</si>
  <si>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</si>
  <si>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</si>
  <si>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</si>
  <si>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</si>
  <si>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</si>
  <si>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</si>
  <si>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</si>
  <si>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</si>
  <si>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</si>
  <si>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</si>
  <si>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</si>
  <si>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</si>
  <si>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</si>
  <si>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</si>
  <si>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</si>
  <si>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</si>
  <si>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</si>
  <si>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</si>
  <si>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</si>
  <si>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PA</t>
  </si>
  <si>
    <t>PR</t>
  </si>
  <si>
    <t>RI</t>
  </si>
  <si>
    <t>SC</t>
  </si>
  <si>
    <t>SD</t>
  </si>
  <si>
    <t>TN</t>
  </si>
  <si>
    <t>TX</t>
  </si>
  <si>
    <t>UT</t>
  </si>
  <si>
    <t>VT</t>
  </si>
  <si>
    <t>VA</t>
  </si>
  <si>
    <t>WA</t>
  </si>
  <si>
    <t>WV</t>
  </si>
  <si>
    <t>WI</t>
  </si>
  <si>
    <t>WY</t>
  </si>
  <si>
    <t>VI</t>
  </si>
  <si>
    <t>GU</t>
  </si>
  <si>
    <t>AS</t>
  </si>
  <si>
    <t>A. Unit Information</t>
  </si>
  <si>
    <t>B. Services and Utilities</t>
  </si>
  <si>
    <t>C. Other Adjustments</t>
  </si>
  <si>
    <t>Parking</t>
  </si>
  <si>
    <r>
      <t xml:space="preserve">Public Reporting burden for this collection is estimated to average </t>
    </r>
    <r>
      <rPr>
        <sz val="8"/>
        <color rgb="FFFF0000"/>
        <rFont val="Calibri"/>
        <family val="2"/>
        <scheme val="minor"/>
      </rPr>
      <t>[insert]</t>
    </r>
    <r>
      <rPr>
        <sz val="8"/>
        <color theme="1"/>
        <rFont val="Calibri"/>
        <family val="2"/>
        <scheme val="minor"/>
      </rPr>
      <t xml:space="preserve">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t>
    </r>
    <r>
      <rPr>
        <sz val="8"/>
        <color rgb="FFFF0000"/>
        <rFont val="Calibri"/>
        <family val="2"/>
        <scheme val="minor"/>
      </rPr>
      <t>[insert]</t>
    </r>
    <r>
      <rPr>
        <sz val="8"/>
        <color theme="1"/>
        <rFont val="Calibri"/>
        <family val="2"/>
        <scheme val="minor"/>
      </rPr>
      <t xml:space="preserve">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r>
  </si>
  <si>
    <t xml:space="preserve">PIC AMP No. </t>
  </si>
  <si>
    <t xml:space="preserve">Note: 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</si>
  <si>
    <t>Idea is that PHA will just fill out the blue shaded cells (w/ references for color-blind/visually impaired individuals) and the rest will calculate</t>
  </si>
  <si>
    <t>80% FMR</t>
  </si>
  <si>
    <t>80% SAFMR</t>
  </si>
  <si>
    <t>Unadjusted Rent</t>
  </si>
  <si>
    <t xml:space="preserve">Statewide Minimum Rent </t>
  </si>
  <si>
    <t>Market Analysis Correlated Subject Rent</t>
  </si>
  <si>
    <t>Label</t>
  </si>
  <si>
    <t>Bathrooms</t>
  </si>
  <si>
    <t>YN</t>
  </si>
  <si>
    <t>AC</t>
  </si>
  <si>
    <t>Central</t>
  </si>
  <si>
    <t>Window</t>
  </si>
  <si>
    <t>Comparison</t>
  </si>
  <si>
    <t>HUD Unit</t>
  </si>
  <si>
    <t>2 Bedroom</t>
  </si>
  <si>
    <t>Market Unit</t>
  </si>
  <si>
    <t>Public Housing Unit</t>
  </si>
  <si>
    <t>Adj.</t>
  </si>
  <si>
    <t>None None</t>
  </si>
  <si>
    <t>Central Central</t>
  </si>
  <si>
    <t>Window Window</t>
  </si>
  <si>
    <t xml:space="preserve">Positive </t>
  </si>
  <si>
    <t>Central None</t>
  </si>
  <si>
    <t>Central Window</t>
  </si>
  <si>
    <t>Window None</t>
  </si>
  <si>
    <t xml:space="preserve">Negative </t>
  </si>
  <si>
    <t>None Central</t>
  </si>
  <si>
    <t>None Window</t>
  </si>
  <si>
    <t>Window Central</t>
  </si>
  <si>
    <t>1 Bedroom</t>
  </si>
  <si>
    <t>3 Bedroom</t>
  </si>
  <si>
    <t>Bounce House</t>
  </si>
  <si>
    <t>Formal Dining Room</t>
  </si>
  <si>
    <t>Haunted</t>
  </si>
  <si>
    <t>1-Bedroom Market Analysis</t>
  </si>
  <si>
    <t>4 Bedroom</t>
  </si>
  <si>
    <t>5 Bedroom</t>
  </si>
  <si>
    <t>6 Bedroom</t>
  </si>
  <si>
    <t>3-Bedroom Market Analysis</t>
  </si>
  <si>
    <t>4-Bedroom Market Analysis</t>
  </si>
  <si>
    <t>5-Bedroom Market Analysis</t>
  </si>
  <si>
    <t>6-Bedroom Market Analysis</t>
  </si>
  <si>
    <t>Studio Market Analysis</t>
  </si>
  <si>
    <t>Studio</t>
  </si>
  <si>
    <t>Sink Hole in Living Room</t>
  </si>
  <si>
    <r>
      <rPr>
        <b/>
        <sz val="8"/>
        <color theme="1"/>
        <rFont val="Calibri"/>
        <family val="2"/>
        <scheme val="minor"/>
      </rPr>
      <t xml:space="preserve">Note: </t>
    </r>
    <r>
      <rPr>
        <sz val="8"/>
        <color theme="1"/>
        <rFont val="Calibri"/>
        <family val="2"/>
        <scheme val="minor"/>
      </rPr>
      <t xml:space="preserve">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r>
  </si>
  <si>
    <t xml:space="preserve">Input </t>
  </si>
  <si>
    <t xml:space="preserve">In each applicable category, input desired adjustments amount. </t>
  </si>
  <si>
    <r>
      <rPr>
        <b/>
        <u/>
        <sz val="11"/>
        <color theme="1"/>
        <rFont val="Calibri"/>
        <family val="2"/>
        <scheme val="minor"/>
      </rPr>
      <t>Step One:</t>
    </r>
    <r>
      <rPr>
        <sz val="11"/>
        <color theme="1"/>
        <rFont val="Calibri"/>
        <family val="2"/>
        <scheme val="minor"/>
      </rPr>
      <t xml:space="preserve"> Users must assess  how much each category of real estate amenity is worth in terms of  monthly rent for their particular community.</t>
    </r>
  </si>
  <si>
    <r>
      <rPr>
        <b/>
        <u/>
        <sz val="11"/>
        <color theme="1"/>
        <rFont val="Calibri"/>
        <family val="2"/>
        <scheme val="minor"/>
      </rPr>
      <t>Step Two:</t>
    </r>
    <r>
      <rPr>
        <sz val="11"/>
        <color theme="1"/>
        <rFont val="Calibri"/>
        <family val="2"/>
        <scheme val="minor"/>
      </rPr>
      <t xml:space="preserve">  For each applicable category, input how much each amenity would adjust the monthly rent.</t>
    </r>
  </si>
  <si>
    <r>
      <rPr>
        <b/>
        <u/>
        <sz val="11"/>
        <color theme="1"/>
        <rFont val="Calibri"/>
        <family val="2"/>
        <scheme val="minor"/>
      </rPr>
      <t>Step Two Example:</t>
    </r>
    <r>
      <rPr>
        <sz val="11"/>
        <color theme="1"/>
        <rFont val="Calibri"/>
        <family val="2"/>
        <scheme val="minor"/>
      </rPr>
      <t xml:space="preserve"> How much more should one expect to pay for an apartment with an in-unit Washer/Dryer than an identical apartment without this amenity? </t>
    </r>
  </si>
  <si>
    <r>
      <rPr>
        <b/>
        <u/>
        <sz val="11"/>
        <color theme="1"/>
        <rFont val="Calibri"/>
        <family val="2"/>
        <scheme val="minor"/>
      </rPr>
      <t>Step Two Example:</t>
    </r>
    <r>
      <rPr>
        <sz val="11"/>
        <color theme="1"/>
        <rFont val="Calibri"/>
        <family val="2"/>
        <scheme val="minor"/>
      </rPr>
      <t xml:space="preserve"> All adjustments are made in terms of monthly rent. For example, monthly rent for an apartment that includes a parking space might cost $20 more per months than an identical apartment with street parking.</t>
    </r>
  </si>
  <si>
    <r>
      <rPr>
        <b/>
        <u/>
        <sz val="11"/>
        <color theme="1"/>
        <rFont val="Calibri"/>
        <family val="2"/>
        <scheme val="minor"/>
      </rPr>
      <t>Step Three:</t>
    </r>
    <r>
      <rPr>
        <sz val="11"/>
        <color theme="1"/>
        <rFont val="Calibri"/>
        <family val="2"/>
        <scheme val="minor"/>
      </rPr>
      <t xml:space="preserve"> Users cannot select adjustment levels for the categories of "Year Built" or "Difference in Area". These categories  are preset by HUD.</t>
    </r>
  </si>
  <si>
    <r>
      <rPr>
        <b/>
        <u/>
        <sz val="11"/>
        <color theme="1"/>
        <rFont val="Calibri"/>
        <family val="2"/>
        <scheme val="minor"/>
      </rPr>
      <t>Step Four:</t>
    </r>
    <r>
      <rPr>
        <sz val="11"/>
        <color theme="1"/>
        <rFont val="Calibri"/>
        <family val="2"/>
        <scheme val="minor"/>
      </rPr>
      <t xml:space="preserve"> Users cannot select adjustment amount for half bath because it is set at .5 of the extra full bath.</t>
    </r>
  </si>
  <si>
    <r>
      <rPr>
        <b/>
        <u/>
        <sz val="11"/>
        <color theme="1"/>
        <rFont val="Calibri"/>
        <family val="2"/>
        <scheme val="minor"/>
      </rPr>
      <t>Step Five:</t>
    </r>
    <r>
      <rPr>
        <sz val="11"/>
        <color theme="1"/>
        <rFont val="Calibri"/>
        <family val="2"/>
        <scheme val="minor"/>
      </rPr>
      <t xml:space="preserve"> We have created five slots available for PHs to write in their own categories.  PHAs must include a description of the category and the adjustment amount. </t>
    </r>
  </si>
  <si>
    <t xml:space="preserve">All applicable adjustments must be set before the Market Comparison Analysis can begin. These Categories and Adjustments will be used to populate rest of the Flat Rent Market Analysis Tool. </t>
  </si>
  <si>
    <t>Street Address</t>
  </si>
  <si>
    <t>City,State</t>
  </si>
  <si>
    <t/>
  </si>
  <si>
    <t>7-Bedroom Market Analysis</t>
  </si>
  <si>
    <t>Proposed Flat Rent</t>
  </si>
  <si>
    <t>D. Adjustment Calculation and Rent (Per Month)</t>
  </si>
  <si>
    <t>Actual Rent</t>
  </si>
  <si>
    <t>Total Adjustments</t>
  </si>
  <si>
    <t>Adjusted Rent</t>
  </si>
  <si>
    <t>Year Built/Renovated ($ per year)</t>
  </si>
  <si>
    <t>Adjustment in Dollars</t>
  </si>
  <si>
    <t>PIC AMP Number</t>
  </si>
  <si>
    <t>Property Name</t>
  </si>
  <si>
    <t>On Site Laundry Room</t>
  </si>
  <si>
    <t>Window Coverings (Drapes or Blinds)</t>
  </si>
  <si>
    <t>Cable TV (included in Rent)</t>
  </si>
  <si>
    <t>Internet (included in Rent)</t>
  </si>
  <si>
    <t>Year Built/Renovated</t>
  </si>
  <si>
    <t>Year Built/RenovateD</t>
  </si>
  <si>
    <t>Rent Type</t>
  </si>
  <si>
    <t>Small Area Fair Market Rent</t>
  </si>
  <si>
    <t>FMR</t>
  </si>
  <si>
    <t>Flat Rent Market Analysis Summary</t>
  </si>
  <si>
    <t>Select Other Applicable FMR</t>
  </si>
  <si>
    <t>Monthly Rent ($)</t>
  </si>
  <si>
    <t>Actual Rent for Comparable Units ($)</t>
  </si>
  <si>
    <t>Year Built/Renovated (dollar per year)</t>
  </si>
  <si>
    <t>Per Half Bath</t>
  </si>
  <si>
    <t>Per Full Bath</t>
  </si>
  <si>
    <t>Proposed Flat Rent (Monthly)</t>
  </si>
  <si>
    <r>
      <t xml:space="preserve">Bathroom Adjustments - </t>
    </r>
    <r>
      <rPr>
        <sz val="11"/>
        <color rgb="FFFF0000"/>
        <rFont val="Calibri"/>
        <family val="2"/>
        <scheme val="minor"/>
      </rPr>
      <t>Do not Delete</t>
    </r>
  </si>
  <si>
    <t>(exp. 6/30/2022)</t>
  </si>
  <si>
    <t>HUD Form 5880</t>
  </si>
  <si>
    <t>OMB Approval No. 2577-0290</t>
  </si>
  <si>
    <t>Public Reporting burden for this collection is estimated to average 760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24 CFR § 960.253(b)(3)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</si>
  <si>
    <t>Last Updated (07/2019)</t>
  </si>
  <si>
    <t>Single Family</t>
  </si>
  <si>
    <t>Duplex</t>
  </si>
  <si>
    <t>Townhouse</t>
  </si>
  <si>
    <t>Apartment</t>
  </si>
  <si>
    <t>Mobile Home</t>
  </si>
  <si>
    <t>FMR × 80%</t>
  </si>
  <si>
    <t xml:space="preserve"> Utility Allowance</t>
  </si>
  <si>
    <t>(FMR × 80%) - Utility Allowance</t>
  </si>
  <si>
    <t>Dollars</t>
  </si>
  <si>
    <t>Total Utility Allowance</t>
  </si>
  <si>
    <t>FMR Calculation</t>
  </si>
  <si>
    <t>Additional Bedroom</t>
  </si>
  <si>
    <t>Proximity to Public Transportation</t>
  </si>
  <si>
    <t>Housing Authority Name</t>
  </si>
  <si>
    <t xml:space="preserve">Unit Type </t>
  </si>
  <si>
    <t>Select Unit Type</t>
  </si>
  <si>
    <t>Confirm</t>
  </si>
  <si>
    <t>Non-Subsidized</t>
  </si>
  <si>
    <t>Subsidized (Not Eligible)</t>
  </si>
  <si>
    <t>Check to confirm unit is unsubsidized</t>
  </si>
  <si>
    <t>Flat Rent</t>
  </si>
  <si>
    <t>Utility Allowance</t>
  </si>
  <si>
    <t>Utilities included in Rent</t>
  </si>
  <si>
    <t>Laundry</t>
  </si>
  <si>
    <t>In Unit</t>
  </si>
  <si>
    <t>In Unit In Unit</t>
  </si>
  <si>
    <t>In Unit None</t>
  </si>
  <si>
    <t>None In Unit</t>
  </si>
  <si>
    <t>On Site</t>
  </si>
  <si>
    <t>Laundry Room on Site</t>
  </si>
  <si>
    <t>On Site On Site</t>
  </si>
  <si>
    <t>In Unit On Site</t>
  </si>
  <si>
    <t>On Site None</t>
  </si>
  <si>
    <t>None On Site</t>
  </si>
  <si>
    <t>On Site In Unit</t>
  </si>
  <si>
    <t>Laundry Room On Site</t>
  </si>
  <si>
    <t>Utilities included in Rent - Adjustments in Dollars</t>
  </si>
  <si>
    <t>PIC AMP No.</t>
  </si>
  <si>
    <t>Washer/Dryer Hookup</t>
  </si>
  <si>
    <t>Sample Housing Authority</t>
  </si>
  <si>
    <t>Sample Property</t>
  </si>
  <si>
    <t>Sample City</t>
  </si>
  <si>
    <t>Sample County</t>
  </si>
  <si>
    <t>SA</t>
  </si>
  <si>
    <t>123 A Street</t>
  </si>
  <si>
    <t>456 B Street</t>
  </si>
  <si>
    <t>789 C Street</t>
  </si>
  <si>
    <t>Sample City, SA</t>
  </si>
  <si>
    <t>SA000001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</si>
</sst>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quot;$&quot;#,##0"/>
    <numFmt numFmtId="165" formatCode="&quot;$&quot;#,##0.00"/>
    <numFmt numFmtId="166" formatCode="_(* #,##0_);_(* \(#,##0\);_(* &quot;-&quot;??_);_(@_)"/>
  </numFmts>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
      <i/>
      <sz val="11"/>
      <color theme="2" tint="-0.499984740745262"/>
      <name val="Calibri"/>
      <family val="2"/>
      <scheme val="minor"/>
    </font>
    <font>
      <b/>
      <sz val="8"/>
      <color theme="1"/>
      <name val="Calibri"/>
      <family val="2"/>
      <scheme val="minor"/>
    </font>
    <font>
      <b/>
      <sz val="12"/>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i/>
      <sz val="1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font>
    <font>
      <sz val="8"/>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BDD7EE"/>
        <bgColor indexed="64"/>
      </patternFill>
    </fill>
    <fill>
      <patternFill patternType="solid">
        <fgColor theme="7" tint="0.39997558519241921"/>
        <bgColor indexed="64"/>
      </patternFill>
    </fill>
    <fill>
      <patternFill patternType="solid">
        <fgColor theme="7"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351">
    <xf numFmtId="0" fontId="0" fillId="0" borderId="0" xfId="0"/>
    <xf numFmtId="0" fontId="0" fillId="0" borderId="0" xfId="0"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0" fillId="0" borderId="1" xfId="0" applyBorder="1" applyAlignment="1">
      <alignment horizontal="left"/>
    </xf>
    <xf numFmtId="0" fontId="0" fillId="2" borderId="9" xfId="0" applyFill="1" applyBorder="1" applyAlignment="1">
      <alignment horizontal="center"/>
    </xf>
    <xf numFmtId="0" fontId="3" fillId="0" borderId="0" xfId="0" applyFont="1"/>
    <xf numFmtId="0" fontId="0" fillId="2" borderId="7" xfId="0" applyFill="1" applyBorder="1" applyAlignment="1">
      <alignment horizontal="center"/>
    </xf>
    <xf numFmtId="0" fontId="1" fillId="0" borderId="0" xfId="0" applyFont="1"/>
    <xf numFmtId="1" fontId="0" fillId="0" borderId="1" xfId="0" applyNumberFormat="1" applyBorder="1"/>
    <xf numFmtId="0" fontId="0" fillId="0" borderId="1" xfId="0" applyBorder="1" applyAlignment="1">
      <alignment horizontal="center"/>
    </xf>
    <xf numFmtId="0" fontId="0" fillId="2" borderId="1" xfId="0" applyFill="1" applyBorder="1" applyAlignment="1">
      <alignment horizontal="center"/>
    </xf>
    <xf numFmtId="0" fontId="0" fillId="4" borderId="0" xfId="0" applyFill="1"/>
    <xf numFmtId="0" fontId="0" fillId="4" borderId="0" xfId="0" applyFill="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0" fillId="0" borderId="0" xfId="0" applyAlignment="1">
      <alignment horizontal="left"/>
    </xf>
    <xf numFmtId="0" fontId="5" fillId="4" borderId="0" xfId="0" applyFont="1" applyFill="1"/>
    <xf numFmtId="0" fontId="5" fillId="4" borderId="0" xfId="0" applyFont="1" applyFill="1" applyAlignment="1">
      <alignment horizontal="right"/>
    </xf>
    <xf numFmtId="0" fontId="0" fillId="0" borderId="0" xfId="0" applyAlignment="1">
      <alignment vertical="top"/>
    </xf>
    <xf numFmtId="10" fontId="0" fillId="0" borderId="1" xfId="1" applyNumberFormat="1" applyFont="1" applyBorder="1" applyAlignment="1">
      <alignment horizontal="center"/>
    </xf>
    <xf numFmtId="0" fontId="2" fillId="0" borderId="27" xfId="0" applyFont="1" applyBorder="1"/>
    <xf numFmtId="0" fontId="0" fillId="0" borderId="30" xfId="0" applyBorder="1"/>
    <xf numFmtId="0" fontId="0" fillId="0" borderId="32" xfId="0" applyBorder="1"/>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64" fontId="0" fillId="0" borderId="31" xfId="0" applyNumberFormat="1" applyBorder="1"/>
    <xf numFmtId="164" fontId="0" fillId="0" borderId="34" xfId="0" applyNumberFormat="1" applyBorder="1"/>
    <xf numFmtId="0" fontId="0" fillId="0" borderId="31" xfId="0" applyBorder="1"/>
    <xf numFmtId="0" fontId="0" fillId="0" borderId="33" xfId="0" applyBorder="1"/>
    <xf numFmtId="0" fontId="0" fillId="0" borderId="34" xfId="0" applyBorder="1"/>
    <xf numFmtId="0" fontId="2" fillId="0" borderId="35" xfId="0" applyFont="1" applyBorder="1"/>
    <xf numFmtId="0" fontId="2" fillId="0" borderId="36" xfId="0" applyFont="1" applyBorder="1"/>
    <xf numFmtId="0" fontId="2" fillId="0" borderId="36" xfId="0" quotePrefix="1" applyFont="1" applyBorder="1" applyAlignment="1">
      <alignment horizontal="center" vertical="center"/>
    </xf>
    <xf numFmtId="0" fontId="2" fillId="0" borderId="37" xfId="0" applyFont="1" applyBorder="1" applyAlignment="1">
      <alignment horizontal="center"/>
    </xf>
    <xf numFmtId="0" fontId="2" fillId="0" borderId="26" xfId="0" applyFont="1" applyBorder="1"/>
    <xf numFmtId="0" fontId="0" fillId="0" borderId="38" xfId="0" applyBorder="1"/>
    <xf numFmtId="0" fontId="0" fillId="0" borderId="39" xfId="0" applyBorder="1"/>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32" xfId="0" applyBorder="1" applyAlignment="1">
      <alignment horizontal="center"/>
    </xf>
    <xf numFmtId="0" fontId="0" fillId="0" borderId="44" xfId="0" applyBorder="1" applyAlignment="1">
      <alignment horizontal="center"/>
    </xf>
    <xf numFmtId="0" fontId="0" fillId="0" borderId="34" xfId="0" applyBorder="1" applyAlignment="1">
      <alignment horizontal="center"/>
    </xf>
    <xf numFmtId="3" fontId="2" fillId="6" borderId="7" xfId="0" applyNumberFormat="1" applyFont="1" applyFill="1" applyBorder="1" applyAlignment="1">
      <alignment horizontal="center"/>
    </xf>
    <xf numFmtId="0" fontId="0" fillId="2" borderId="1" xfId="0" applyFill="1" applyBorder="1" applyAlignment="1">
      <alignment horizontal="left"/>
    </xf>
    <xf numFmtId="0" fontId="7" fillId="2" borderId="1" xfId="0" applyFont="1" applyFill="1" applyBorder="1" applyAlignment="1">
      <alignment horizontal="center"/>
    </xf>
    <xf numFmtId="0" fontId="7" fillId="2" borderId="4" xfId="0" applyFont="1" applyFill="1" applyBorder="1" applyAlignment="1">
      <alignment horizontal="center"/>
    </xf>
    <xf numFmtId="0" fontId="0" fillId="4" borderId="21" xfId="0" applyFill="1" applyBorder="1" applyAlignment="1">
      <alignment horizontal="center" vertical="center"/>
    </xf>
    <xf numFmtId="0" fontId="0" fillId="4" borderId="53" xfId="0" applyFill="1" applyBorder="1" applyAlignment="1">
      <alignment horizontal="center"/>
    </xf>
    <xf numFmtId="0" fontId="0" fillId="0" borderId="53" xfId="0" applyBorder="1"/>
    <xf numFmtId="3" fontId="0" fillId="3" borderId="7" xfId="0" applyNumberFormat="1" applyFill="1" applyBorder="1" applyAlignment="1">
      <alignment horizontal="center"/>
    </xf>
    <xf numFmtId="3" fontId="0" fillId="2" borderId="9" xfId="0" applyNumberFormat="1" applyFill="1" applyBorder="1" applyAlignment="1">
      <alignment horizontal="center"/>
    </xf>
    <xf numFmtId="3" fontId="0" fillId="0" borderId="1" xfId="0" applyNumberFormat="1" applyBorder="1"/>
    <xf numFmtId="3" fontId="0" fillId="0" borderId="7" xfId="0" applyNumberFormat="1" applyBorder="1"/>
    <xf numFmtId="3" fontId="0" fillId="0" borderId="53" xfId="0" applyNumberFormat="1" applyBorder="1"/>
    <xf numFmtId="3" fontId="0" fillId="4" borderId="9" xfId="0" applyNumberFormat="1" applyFill="1" applyBorder="1" applyAlignment="1">
      <alignment horizontal="center"/>
    </xf>
    <xf numFmtId="3" fontId="0" fillId="4" borderId="1" xfId="0" applyNumberFormat="1" applyFill="1" applyBorder="1"/>
    <xf numFmtId="3" fontId="0" fillId="4" borderId="7" xfId="0" applyNumberFormat="1" applyFill="1" applyBorder="1"/>
    <xf numFmtId="3" fontId="0" fillId="4" borderId="53" xfId="0" applyNumberFormat="1" applyFill="1" applyBorder="1"/>
    <xf numFmtId="3" fontId="0" fillId="3" borderId="1" xfId="0" applyNumberFormat="1" applyFill="1" applyBorder="1"/>
    <xf numFmtId="3" fontId="0" fillId="3" borderId="7" xfId="0" applyNumberFormat="1" applyFill="1" applyBorder="1"/>
    <xf numFmtId="3" fontId="0" fillId="3" borderId="53" xfId="0" applyNumberFormat="1" applyFill="1" applyBorder="1"/>
    <xf numFmtId="3" fontId="0" fillId="3" borderId="19" xfId="0" applyNumberFormat="1" applyFill="1" applyBorder="1" applyAlignment="1">
      <alignment horizontal="center"/>
    </xf>
    <xf numFmtId="3" fontId="0" fillId="3" borderId="21" xfId="0" applyNumberFormat="1" applyFill="1" applyBorder="1"/>
    <xf numFmtId="3" fontId="0" fillId="3" borderId="25" xfId="0" applyNumberFormat="1" applyFill="1" applyBorder="1"/>
    <xf numFmtId="3" fontId="0" fillId="3" borderId="55" xfId="0" applyNumberFormat="1" applyFill="1" applyBorder="1"/>
    <xf numFmtId="3" fontId="2" fillId="4" borderId="7" xfId="0" applyNumberFormat="1" applyFont="1" applyFill="1" applyBorder="1" applyAlignment="1">
      <alignment horizontal="center"/>
    </xf>
    <xf numFmtId="3" fontId="2" fillId="4" borderId="56" xfId="0" applyNumberFormat="1" applyFont="1" applyFill="1" applyBorder="1" applyAlignment="1">
      <alignment horizontal="center"/>
    </xf>
    <xf numFmtId="3" fontId="0" fillId="3" borderId="57" xfId="0" applyNumberFormat="1" applyFill="1" applyBorder="1" applyAlignment="1">
      <alignment horizontal="center"/>
    </xf>
    <xf numFmtId="3" fontId="0" fillId="3" borderId="22" xfId="0" applyNumberFormat="1" applyFill="1" applyBorder="1"/>
    <xf numFmtId="3" fontId="0" fillId="3" borderId="56" xfId="0" applyNumberFormat="1" applyFill="1" applyBorder="1"/>
    <xf numFmtId="3" fontId="0" fillId="3" borderId="58" xfId="0" applyNumberFormat="1" applyFill="1" applyBorder="1"/>
    <xf numFmtId="3" fontId="0" fillId="2" borderId="7" xfId="0" applyNumberFormat="1" applyFill="1" applyBorder="1" applyAlignment="1">
      <alignment horizontal="center"/>
    </xf>
    <xf numFmtId="0" fontId="0" fillId="4" borderId="0" xfId="0" applyFill="1" applyAlignment="1">
      <alignment horizontal="left"/>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 fillId="0" borderId="62" xfId="0" applyFont="1" applyBorder="1" applyAlignment="1">
      <alignment horizontal="center" vertical="center" wrapText="1"/>
    </xf>
    <xf numFmtId="0" fontId="0" fillId="0" borderId="63" xfId="0" applyBorder="1" applyAlignment="1">
      <alignment horizontal="left" vertical="center" wrapText="1"/>
    </xf>
    <xf numFmtId="0" fontId="0" fillId="0" borderId="60" xfId="0" applyBorder="1" applyAlignment="1">
      <alignment horizontal="left" vertical="center" wrapText="1" indent="2"/>
    </xf>
    <xf numFmtId="0" fontId="0" fillId="2" borderId="1" xfId="0" applyFill="1" applyBorder="1" applyAlignment="1" applyProtection="1">
      <alignment horizontal="left"/>
      <protection locked="0"/>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3" fontId="0" fillId="2" borderId="9" xfId="0" applyNumberFormat="1" applyFill="1" applyBorder="1" applyAlignment="1" applyProtection="1">
      <alignment horizontal="center"/>
      <protection locked="0"/>
    </xf>
    <xf numFmtId="165" fontId="0" fillId="2" borderId="1" xfId="0" applyNumberFormat="1" applyFill="1" applyBorder="1" applyAlignment="1">
      <alignment horizontal="right"/>
    </xf>
    <xf numFmtId="164" fontId="0" fillId="0" borderId="0" xfId="0" applyNumberFormat="1"/>
    <xf numFmtId="1" fontId="0" fillId="0" borderId="53" xfId="0" applyNumberFormat="1" applyBorder="1"/>
    <xf numFmtId="3" fontId="0" fillId="3" borderId="16" xfId="0" applyNumberFormat="1" applyFill="1" applyBorder="1" applyAlignment="1">
      <alignment horizontal="center"/>
    </xf>
    <xf numFmtId="3" fontId="0" fillId="3" borderId="16" xfId="0" applyNumberFormat="1" applyFill="1" applyBorder="1"/>
    <xf numFmtId="3" fontId="2" fillId="0" borderId="12" xfId="0" applyNumberFormat="1" applyFont="1" applyBorder="1" applyAlignment="1">
      <alignment horizontal="center"/>
    </xf>
    <xf numFmtId="0" fontId="16" fillId="0" borderId="0" xfId="0" applyFont="1"/>
    <xf numFmtId="0" fontId="17" fillId="7" borderId="1" xfId="0" applyFont="1" applyFill="1" applyBorder="1" applyAlignment="1">
      <alignment horizontal="center" vertical="center" wrapText="1"/>
    </xf>
    <xf numFmtId="164" fontId="0" fillId="0" borderId="0" xfId="0" applyNumberFormat="1" applyAlignment="1">
      <alignment horizontal="center"/>
    </xf>
    <xf numFmtId="14" fontId="0" fillId="0" borderId="0" xfId="0" applyNumberFormat="1"/>
    <xf numFmtId="8" fontId="0" fillId="0" borderId="0" xfId="0" applyNumberFormat="1"/>
    <xf numFmtId="6" fontId="0" fillId="0" borderId="0" xfId="0" applyNumberFormat="1"/>
    <xf numFmtId="3" fontId="0" fillId="0" borderId="9" xfId="0" applyNumberFormat="1" applyBorder="1" applyAlignment="1" applyProtection="1">
      <alignment horizontal="center"/>
      <protection locked="0"/>
    </xf>
    <xf numFmtId="3" fontId="0" fillId="3" borderId="13" xfId="0" applyNumberFormat="1" applyFill="1" applyBorder="1" applyAlignment="1">
      <alignment horizontal="center"/>
    </xf>
    <xf numFmtId="3" fontId="2" fillId="6" borderId="53" xfId="0" applyNumberFormat="1" applyFont="1" applyFill="1" applyBorder="1" applyAlignment="1">
      <alignment horizontal="center"/>
    </xf>
    <xf numFmtId="3" fontId="2" fillId="0" borderId="55" xfId="0" applyNumberFormat="1" applyFont="1" applyBorder="1" applyAlignment="1">
      <alignment horizontal="center"/>
    </xf>
    <xf numFmtId="3" fontId="2" fillId="0" borderId="58" xfId="0" applyNumberFormat="1" applyFont="1" applyBorder="1" applyAlignment="1">
      <alignment horizontal="center"/>
    </xf>
    <xf numFmtId="3" fontId="2" fillId="6" borderId="26" xfId="0" applyNumberFormat="1" applyFont="1" applyFill="1" applyBorder="1"/>
    <xf numFmtId="3" fontId="0" fillId="0" borderId="0" xfId="0" applyNumberFormat="1"/>
    <xf numFmtId="3" fontId="0" fillId="0" borderId="33" xfId="0" applyNumberFormat="1" applyBorder="1"/>
    <xf numFmtId="3" fontId="2" fillId="8" borderId="55" xfId="0" applyNumberFormat="1" applyFont="1" applyFill="1" applyBorder="1" applyAlignment="1" applyProtection="1">
      <alignment horizontal="center"/>
      <protection locked="0"/>
    </xf>
    <xf numFmtId="3" fontId="2" fillId="8" borderId="58" xfId="0" applyNumberFormat="1" applyFont="1" applyFill="1" applyBorder="1" applyAlignment="1" applyProtection="1">
      <alignment horizontal="center"/>
      <protection locked="0"/>
    </xf>
    <xf numFmtId="0" fontId="3" fillId="0" borderId="8" xfId="0" applyFont="1" applyBorder="1" applyAlignment="1">
      <alignment horizontal="left"/>
    </xf>
    <xf numFmtId="0" fontId="3" fillId="0" borderId="0" xfId="0" applyFont="1" applyAlignment="1">
      <alignment horizontal="left"/>
    </xf>
    <xf numFmtId="0" fontId="3" fillId="0" borderId="8" xfId="0" applyFont="1" applyBorder="1"/>
    <xf numFmtId="0" fontId="0" fillId="0" borderId="0" xfId="0" quotePrefix="1"/>
    <xf numFmtId="164" fontId="19" fillId="9" borderId="1" xfId="0" applyNumberFormat="1" applyFont="1" applyFill="1" applyBorder="1" applyAlignment="1" applyProtection="1">
      <alignment horizontal="center" vertical="center"/>
      <protection locked="0"/>
    </xf>
    <xf numFmtId="8" fontId="19" fillId="9" borderId="1" xfId="0" applyNumberFormat="1" applyFont="1" applyFill="1" applyBorder="1" applyAlignment="1" applyProtection="1">
      <alignment horizontal="center" vertical="center"/>
      <protection locked="0"/>
    </xf>
    <xf numFmtId="164" fontId="0" fillId="0" borderId="29" xfId="0" applyNumberFormat="1" applyBorder="1"/>
    <xf numFmtId="0" fontId="0" fillId="4" borderId="0" xfId="0" applyFill="1" applyAlignment="1"/>
    <xf numFmtId="0" fontId="0" fillId="4" borderId="0" xfId="0" applyFill="1" applyAlignment="1">
      <alignment horizontal="right"/>
    </xf>
    <xf numFmtId="164" fontId="7" fillId="2" borderId="5" xfId="0" applyNumberFormat="1" applyFont="1" applyFill="1" applyBorder="1" applyAlignment="1" applyProtection="1">
      <alignment horizontal="center"/>
      <protection locked="0"/>
    </xf>
    <xf numFmtId="0" fontId="2" fillId="0" borderId="0" xfId="0" applyFont="1" applyAlignment="1"/>
    <xf numFmtId="0" fontId="7" fillId="2" borderId="1" xfId="0"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18" fillId="0" borderId="12" xfId="0" applyFont="1" applyBorder="1" applyAlignment="1">
      <alignment horizontal="right"/>
    </xf>
    <xf numFmtId="0" fontId="18" fillId="0" borderId="16" xfId="0" applyFont="1" applyBorder="1" applyAlignment="1">
      <alignment horizontal="right"/>
    </xf>
    <xf numFmtId="0" fontId="17" fillId="8" borderId="1" xfId="0" applyFont="1" applyFill="1" applyBorder="1" applyAlignment="1">
      <alignment horizontal="right" vertical="center" wrapText="1"/>
    </xf>
    <xf numFmtId="0" fontId="5" fillId="4" borderId="0" xfId="0" applyFont="1" applyFill="1" applyAlignment="1"/>
    <xf numFmtId="164" fontId="7" fillId="2" borderId="16" xfId="0" applyNumberFormat="1" applyFont="1" applyFill="1" applyBorder="1" applyAlignment="1" applyProtection="1">
      <alignment horizontal="center"/>
      <protection locked="0"/>
    </xf>
    <xf numFmtId="0" fontId="7" fillId="2" borderId="53" xfId="0" applyFont="1" applyFill="1" applyBorder="1" applyAlignment="1" applyProtection="1">
      <alignment horizontal="center"/>
      <protection locked="0"/>
    </xf>
    <xf numFmtId="0" fontId="18" fillId="0" borderId="65" xfId="0" applyFont="1" applyBorder="1" applyAlignment="1">
      <alignment horizontal="right"/>
    </xf>
    <xf numFmtId="0" fontId="0" fillId="4" borderId="21" xfId="0" applyFill="1" applyBorder="1" applyAlignment="1">
      <alignment horizontal="center"/>
    </xf>
    <xf numFmtId="0" fontId="0" fillId="4" borderId="22" xfId="0" applyFill="1" applyBorder="1" applyAlignment="1">
      <alignment horizontal="center" vertical="center"/>
    </xf>
    <xf numFmtId="1" fontId="0" fillId="0" borderId="4" xfId="0" applyNumberFormat="1" applyBorder="1"/>
    <xf numFmtId="3" fontId="0" fillId="0" borderId="4" xfId="0" applyNumberFormat="1" applyBorder="1"/>
    <xf numFmtId="0" fontId="0" fillId="2" borderId="6" xfId="0" applyFill="1" applyBorder="1" applyAlignment="1" applyProtection="1">
      <alignment horizontal="center"/>
      <protection locked="0"/>
    </xf>
    <xf numFmtId="3" fontId="0" fillId="2" borderId="6" xfId="0" applyNumberFormat="1" applyFill="1" applyBorder="1" applyAlignment="1" applyProtection="1">
      <alignment horizontal="center"/>
      <protection locked="0"/>
    </xf>
    <xf numFmtId="0" fontId="0" fillId="2" borderId="68" xfId="0" applyFill="1" applyBorder="1" applyAlignment="1" applyProtection="1">
      <alignment horizontal="center"/>
      <protection locked="0"/>
    </xf>
    <xf numFmtId="3" fontId="0" fillId="2" borderId="68"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164" fontId="7" fillId="2" borderId="70" xfId="0" applyNumberFormat="1" applyFont="1" applyFill="1" applyBorder="1" applyAlignment="1" applyProtection="1">
      <alignment horizontal="center"/>
      <protection locked="0"/>
    </xf>
    <xf numFmtId="0" fontId="0" fillId="4" borderId="12" xfId="0" applyFill="1" applyBorder="1" applyAlignment="1">
      <alignment horizontal="center"/>
    </xf>
    <xf numFmtId="3" fontId="0" fillId="4" borderId="4" xfId="0" applyNumberFormat="1" applyFill="1" applyBorder="1"/>
    <xf numFmtId="3" fontId="0" fillId="3" borderId="4" xfId="0" applyNumberFormat="1" applyFill="1" applyBorder="1"/>
    <xf numFmtId="3" fontId="0" fillId="0" borderId="68" xfId="0" applyNumberFormat="1" applyBorder="1" applyAlignment="1" applyProtection="1">
      <alignment horizontal="center"/>
      <protection locked="0"/>
    </xf>
    <xf numFmtId="3" fontId="0" fillId="4" borderId="68" xfId="0" applyNumberFormat="1" applyFill="1" applyBorder="1" applyAlignment="1">
      <alignment horizontal="center"/>
    </xf>
    <xf numFmtId="164" fontId="7" fillId="2" borderId="5" xfId="0" applyNumberFormat="1" applyFont="1" applyFill="1" applyBorder="1" applyAlignment="1" applyProtection="1">
      <alignment horizontal="center" vertical="center"/>
      <protection locked="0"/>
    </xf>
    <xf numFmtId="0" fontId="21" fillId="4" borderId="22" xfId="0" applyFont="1" applyFill="1" applyBorder="1" applyAlignment="1">
      <alignment horizontal="center" vertical="center"/>
    </xf>
    <xf numFmtId="3" fontId="2" fillId="2" borderId="55" xfId="0" applyNumberFormat="1" applyFont="1" applyFill="1" applyBorder="1" applyAlignment="1" applyProtection="1">
      <alignment horizontal="center"/>
      <protection locked="0"/>
    </xf>
    <xf numFmtId="3" fontId="2" fillId="2" borderId="58" xfId="0" applyNumberFormat="1" applyFont="1" applyFill="1" applyBorder="1" applyAlignment="1" applyProtection="1">
      <alignment horizontal="center"/>
      <protection locked="0"/>
    </xf>
    <xf numFmtId="0" fontId="16" fillId="0" borderId="0" xfId="0" applyFont="1" applyAlignment="1"/>
    <xf numFmtId="0" fontId="0" fillId="0" borderId="0" xfId="0" applyAlignment="1"/>
    <xf numFmtId="0" fontId="0" fillId="0" borderId="1" xfId="0" applyBorder="1" applyAlignment="1">
      <alignment horizontal="right" indent="1"/>
    </xf>
    <xf numFmtId="0" fontId="17" fillId="8" borderId="1" xfId="0" applyFont="1" applyFill="1" applyBorder="1" applyAlignment="1">
      <alignment horizontal="right" vertical="center"/>
    </xf>
    <xf numFmtId="0" fontId="17" fillId="0" borderId="8" xfId="0" applyFont="1" applyFill="1" applyBorder="1" applyAlignment="1">
      <alignment horizontal="right" vertical="center"/>
    </xf>
    <xf numFmtId="0" fontId="17" fillId="0" borderId="2" xfId="0" applyFont="1" applyFill="1" applyBorder="1" applyAlignment="1">
      <alignment horizontal="right" vertical="center"/>
    </xf>
    <xf numFmtId="8" fontId="17" fillId="2" borderId="1" xfId="0" applyNumberFormat="1" applyFont="1" applyFill="1" applyBorder="1" applyAlignment="1">
      <alignment horizontal="right"/>
    </xf>
    <xf numFmtId="0" fontId="0" fillId="0" borderId="0" xfId="0" applyFill="1"/>
    <xf numFmtId="8" fontId="17" fillId="0" borderId="0" xfId="0" applyNumberFormat="1" applyFont="1" applyFill="1" applyBorder="1"/>
    <xf numFmtId="164" fontId="0" fillId="0" borderId="0" xfId="0" applyNumberFormat="1" applyFill="1" applyBorder="1"/>
    <xf numFmtId="165" fontId="19" fillId="9" borderId="1" xfId="0" applyNumberFormat="1" applyFont="1" applyFill="1" applyBorder="1" applyAlignment="1" applyProtection="1">
      <alignment horizontal="center" vertical="center"/>
      <protection locked="0"/>
    </xf>
    <xf numFmtId="166" fontId="0" fillId="0" borderId="0" xfId="2" applyNumberFormat="1" applyFont="1"/>
    <xf numFmtId="166" fontId="0" fillId="0" borderId="0" xfId="0" applyNumberFormat="1"/>
    <xf numFmtId="164" fontId="0" fillId="0" borderId="73" xfId="0" applyNumberFormat="1" applyBorder="1" applyAlignment="1">
      <alignment horizontal="right" vertical="center"/>
    </xf>
    <xf numFmtId="164" fontId="2" fillId="0" borderId="1" xfId="0" applyNumberFormat="1" applyFont="1" applyBorder="1" applyAlignment="1">
      <alignment horizontal="right"/>
    </xf>
    <xf numFmtId="0" fontId="0" fillId="4" borderId="0" xfId="0" applyFill="1" applyAlignment="1">
      <alignment horizontal="right"/>
    </xf>
    <xf numFmtId="0" fontId="7" fillId="2" borderId="1" xfId="0"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7" fillId="2" borderId="53" xfId="0" applyFont="1" applyFill="1" applyBorder="1" applyAlignment="1" applyProtection="1">
      <alignment horizontal="center"/>
      <protection locked="0"/>
    </xf>
    <xf numFmtId="0" fontId="0" fillId="0" borderId="0" xfId="0" applyAlignment="1">
      <alignment wrapText="1"/>
    </xf>
    <xf numFmtId="0" fontId="17" fillId="7" borderId="1" xfId="0" applyFont="1" applyFill="1" applyBorder="1" applyAlignment="1">
      <alignment horizontal="left" vertical="center" wrapText="1"/>
    </xf>
    <xf numFmtId="0" fontId="15" fillId="0" borderId="0" xfId="0" applyFont="1"/>
    <xf numFmtId="0" fontId="2" fillId="0" borderId="40" xfId="0" applyFont="1" applyBorder="1" applyAlignment="1">
      <alignment horizontal="center" wrapText="1"/>
    </xf>
    <xf numFmtId="0" fontId="2" fillId="0" borderId="40" xfId="0" applyFont="1" applyBorder="1" applyAlignment="1">
      <alignment horizontal="left" wrapText="1"/>
    </xf>
    <xf numFmtId="0" fontId="0" fillId="0" borderId="0" xfId="0" applyBorder="1"/>
    <xf numFmtId="0" fontId="2" fillId="0" borderId="27" xfId="0" applyFont="1" applyBorder="1" applyAlignment="1">
      <alignment horizontal="center" vertical="center"/>
    </xf>
    <xf numFmtId="0" fontId="11" fillId="0" borderId="28" xfId="0" applyFont="1" applyBorder="1" applyAlignment="1">
      <alignment horizontal="center" vertical="center"/>
    </xf>
    <xf numFmtId="164" fontId="2" fillId="0" borderId="29" xfId="0" applyNumberFormat="1" applyFont="1" applyBorder="1" applyAlignment="1">
      <alignment horizontal="center" vertical="center"/>
    </xf>
    <xf numFmtId="0" fontId="0" fillId="0" borderId="30" xfId="0" applyBorder="1" applyAlignment="1">
      <alignment horizontal="center" vertical="center"/>
    </xf>
    <xf numFmtId="0" fontId="12" fillId="0" borderId="0" xfId="0" applyFont="1" applyBorder="1" applyAlignment="1">
      <alignment horizontal="center" vertical="center"/>
    </xf>
    <xf numFmtId="164" fontId="0" fillId="0" borderId="31" xfId="0" applyNumberFormat="1" applyBorder="1" applyAlignment="1">
      <alignment horizontal="center" vertical="center"/>
    </xf>
    <xf numFmtId="0" fontId="0" fillId="0" borderId="0" xfId="0" applyBorder="1" applyAlignment="1">
      <alignment horizontal="center" vertical="center"/>
    </xf>
    <xf numFmtId="0" fontId="2" fillId="0" borderId="30"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64" fontId="0" fillId="0" borderId="34" xfId="0" applyNumberFormat="1" applyBorder="1" applyAlignment="1">
      <alignment horizontal="center" vertical="center"/>
    </xf>
    <xf numFmtId="0" fontId="17" fillId="11" borderId="1" xfId="0" applyFont="1" applyFill="1" applyBorder="1" applyAlignment="1">
      <alignment horizontal="center" vertical="center" wrapText="1"/>
    </xf>
    <xf numFmtId="8" fontId="17" fillId="10" borderId="1" xfId="0" applyNumberFormat="1" applyFont="1" applyFill="1" applyBorder="1"/>
    <xf numFmtId="164" fontId="2" fillId="10" borderId="1" xfId="0" applyNumberFormat="1" applyFont="1" applyFill="1" applyBorder="1" applyAlignment="1">
      <alignment horizontal="right" vertical="center"/>
    </xf>
    <xf numFmtId="165" fontId="19" fillId="0" borderId="1" xfId="0" applyNumberFormat="1" applyFont="1" applyFill="1" applyBorder="1" applyAlignment="1" applyProtection="1">
      <alignment horizontal="right" vertical="center"/>
    </xf>
    <xf numFmtId="3" fontId="0" fillId="0" borderId="0" xfId="0" applyNumberFormat="1" applyBorder="1"/>
    <xf numFmtId="3" fontId="0" fillId="2" borderId="5" xfId="0" applyNumberFormat="1" applyFill="1" applyBorder="1" applyAlignment="1" applyProtection="1">
      <alignment horizontal="center"/>
      <protection locked="0"/>
    </xf>
    <xf numFmtId="0" fontId="18" fillId="2" borderId="1" xfId="0" applyFont="1" applyFill="1" applyBorder="1" applyAlignment="1" applyProtection="1">
      <alignment horizontal="right" indent="1"/>
      <protection locked="0"/>
    </xf>
    <xf numFmtId="0" fontId="7" fillId="2" borderId="1" xfId="0" applyFont="1" applyFill="1" applyBorder="1" applyAlignment="1" applyProtection="1">
      <alignment horizontal="center"/>
      <protection locked="0"/>
    </xf>
    <xf numFmtId="0" fontId="7" fillId="2" borderId="53" xfId="0" applyFont="1" applyFill="1" applyBorder="1" applyAlignment="1" applyProtection="1">
      <alignment horizontal="center"/>
      <protection locked="0"/>
    </xf>
    <xf numFmtId="164" fontId="2" fillId="0" borderId="0" xfId="0" applyNumberFormat="1" applyFont="1" applyBorder="1" applyAlignment="1">
      <alignment horizontal="right"/>
    </xf>
    <xf numFmtId="164" fontId="2" fillId="0" borderId="0" xfId="0" applyNumberFormat="1" applyFont="1" applyBorder="1" applyAlignment="1">
      <alignment horizontal="right" wrapText="1"/>
    </xf>
    <xf numFmtId="0" fontId="18" fillId="0" borderId="16" xfId="0" applyFont="1" applyBorder="1" applyAlignment="1">
      <alignment horizontal="center"/>
    </xf>
    <xf numFmtId="3" fontId="0" fillId="0" borderId="68" xfId="0" applyNumberFormat="1" applyBorder="1" applyAlignment="1" applyProtection="1">
      <alignment horizontal="center"/>
    </xf>
    <xf numFmtId="0" fontId="2" fillId="4" borderId="0" xfId="0" applyFont="1" applyFill="1" applyAlignment="1">
      <alignment horizontal="left"/>
    </xf>
    <xf numFmtId="0" fontId="0" fillId="4" borderId="0" xfId="0" applyFill="1" applyAlignment="1">
      <alignment horizontal="right"/>
    </xf>
    <xf numFmtId="0" fontId="0" fillId="4" borderId="0" xfId="0" applyFill="1" applyAlignment="1">
      <alignment horizontal="left"/>
    </xf>
    <xf numFmtId="0" fontId="5" fillId="4" borderId="0" xfId="0" applyFont="1" applyFill="1" applyAlignment="1">
      <alignment horizontal="left" wrapText="1"/>
    </xf>
    <xf numFmtId="0" fontId="0" fillId="4" borderId="21" xfId="0" applyFill="1" applyBorder="1" applyAlignment="1">
      <alignment horizontal="left" vertical="center"/>
    </xf>
    <xf numFmtId="14" fontId="0" fillId="2" borderId="12" xfId="0" applyNumberFormat="1" applyFill="1" applyBorder="1" applyAlignment="1" applyProtection="1">
      <alignment horizontal="center"/>
      <protection locked="0"/>
    </xf>
    <xf numFmtId="14" fontId="0" fillId="2" borderId="13" xfId="0" applyNumberForma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0" xfId="0" applyFont="1" applyFill="1" applyAlignment="1">
      <alignment horizontal="center" vertical="center"/>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51" xfId="0" applyFont="1" applyFill="1" applyBorder="1" applyAlignment="1" applyProtection="1">
      <alignment horizontal="center"/>
      <protection locked="0"/>
    </xf>
    <xf numFmtId="0" fontId="2" fillId="0" borderId="4" xfId="0" applyFont="1" applyBorder="1" applyAlignment="1">
      <alignment horizontal="right"/>
    </xf>
    <xf numFmtId="0" fontId="2" fillId="0" borderId="5" xfId="0" applyFont="1" applyBorder="1" applyAlignment="1">
      <alignment horizontal="right"/>
    </xf>
    <xf numFmtId="0" fontId="2" fillId="0" borderId="11" xfId="0" applyFont="1" applyBorder="1" applyAlignment="1">
      <alignment horizontal="right"/>
    </xf>
    <xf numFmtId="164" fontId="7" fillId="2" borderId="10" xfId="0" applyNumberFormat="1"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0" borderId="54"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4" xfId="0" applyFill="1" applyBorder="1" applyAlignment="1">
      <alignment horizontal="center"/>
    </xf>
    <xf numFmtId="0" fontId="0" fillId="4" borderId="51" xfId="0" applyFill="1" applyBorder="1" applyAlignment="1">
      <alignment horizontal="center"/>
    </xf>
    <xf numFmtId="0" fontId="0" fillId="5" borderId="54" xfId="0" applyFill="1" applyBorder="1" applyAlignment="1">
      <alignment horizontal="left"/>
    </xf>
    <xf numFmtId="0" fontId="0" fillId="5" borderId="5" xfId="0" applyFill="1" applyBorder="1" applyAlignment="1">
      <alignment horizontal="left"/>
    </xf>
    <xf numFmtId="0" fontId="0" fillId="5" borderId="51" xfId="0" applyFill="1" applyBorder="1" applyAlignment="1">
      <alignment horizontal="left"/>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1" xfId="0" applyFill="1" applyBorder="1" applyAlignment="1">
      <alignment horizont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30" xfId="0" applyBorder="1" applyAlignment="1">
      <alignment horizontal="left" vertical="center"/>
    </xf>
    <xf numFmtId="0" fontId="0" fillId="0" borderId="8" xfId="0" applyBorder="1" applyAlignment="1">
      <alignment horizontal="left" vertical="center"/>
    </xf>
    <xf numFmtId="0" fontId="0" fillId="0" borderId="52" xfId="0" applyBorder="1" applyAlignment="1">
      <alignment horizontal="left" vertical="center"/>
    </xf>
    <xf numFmtId="0" fontId="0" fillId="0" borderId="2" xfId="0" applyBorder="1" applyAlignment="1">
      <alignment horizontal="left" vertic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0" xfId="0" applyFont="1" applyBorder="1" applyAlignment="1">
      <alignment horizontal="center"/>
    </xf>
    <xf numFmtId="0" fontId="13" fillId="0" borderId="4" xfId="0" applyFont="1" applyBorder="1" applyAlignment="1">
      <alignment horizontal="left"/>
    </xf>
    <xf numFmtId="0" fontId="13" fillId="0" borderId="6" xfId="0" applyFont="1" applyBorder="1" applyAlignment="1">
      <alignment horizontal="left"/>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59" xfId="0" applyFont="1" applyFill="1" applyBorder="1" applyAlignment="1">
      <alignment horizontal="left" vertical="top" wrapText="1"/>
    </xf>
    <xf numFmtId="0" fontId="0" fillId="8" borderId="4" xfId="0" applyFill="1" applyBorder="1" applyAlignment="1">
      <alignment horizontal="left"/>
    </xf>
    <xf numFmtId="0" fontId="0" fillId="8" borderId="6" xfId="0" applyFill="1" applyBorder="1" applyAlignment="1">
      <alignment horizontal="left"/>
    </xf>
    <xf numFmtId="14" fontId="0" fillId="2" borderId="12" xfId="0" applyNumberFormat="1" applyFill="1" applyBorder="1" applyAlignment="1">
      <alignment horizontal="center"/>
    </xf>
    <xf numFmtId="14" fontId="0" fillId="2" borderId="13" xfId="0" applyNumberFormat="1" applyFill="1" applyBorder="1" applyAlignment="1">
      <alignment horizontal="center"/>
    </xf>
    <xf numFmtId="0" fontId="7" fillId="2" borderId="10" xfId="0" applyFont="1" applyFill="1" applyBorder="1" applyAlignment="1">
      <alignment horizontal="center"/>
    </xf>
    <xf numFmtId="0" fontId="7" fillId="2" borderId="5" xfId="0" applyFont="1" applyFill="1" applyBorder="1" applyAlignment="1">
      <alignment horizontal="center"/>
    </xf>
    <xf numFmtId="0" fontId="7" fillId="2" borderId="51"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0" fillId="0" borderId="0" xfId="0" applyAlignment="1">
      <alignment horizontal="right"/>
    </xf>
    <xf numFmtId="0" fontId="0" fillId="0" borderId="74" xfId="0" applyBorder="1" applyAlignment="1">
      <alignment horizontal="left"/>
    </xf>
    <xf numFmtId="0" fontId="0" fillId="0" borderId="24" xfId="0" applyBorder="1" applyAlignment="1">
      <alignment horizontal="left"/>
    </xf>
    <xf numFmtId="0" fontId="0" fillId="2" borderId="4" xfId="0" applyFill="1" applyBorder="1" applyAlignment="1" applyProtection="1">
      <alignment horizontal="left"/>
      <protection locked="0"/>
    </xf>
    <xf numFmtId="0" fontId="0" fillId="2" borderId="6" xfId="0" applyFill="1" applyBorder="1" applyAlignment="1" applyProtection="1">
      <alignment horizontal="left"/>
      <protection locked="0"/>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0" borderId="1" xfId="0" applyFont="1" applyBorder="1" applyAlignment="1">
      <alignment horizontal="left" vertical="center" wrapText="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66" xfId="0" applyFont="1" applyFill="1" applyBorder="1" applyAlignment="1">
      <alignment horizontal="center"/>
    </xf>
    <xf numFmtId="0" fontId="2" fillId="0" borderId="69" xfId="0" applyFont="1" applyBorder="1" applyAlignment="1">
      <alignment horizontal="center"/>
    </xf>
    <xf numFmtId="0" fontId="7" fillId="2" borderId="54" xfId="0" applyFont="1" applyFill="1" applyBorder="1" applyAlignment="1" applyProtection="1">
      <alignment horizontal="center"/>
      <protection locked="0"/>
    </xf>
    <xf numFmtId="164" fontId="7" fillId="2" borderId="54" xfId="0" applyNumberFormat="1" applyFont="1" applyFill="1" applyBorder="1" applyAlignment="1" applyProtection="1">
      <alignment horizontal="center"/>
      <protection locked="0"/>
    </xf>
    <xf numFmtId="0" fontId="0" fillId="4" borderId="3" xfId="0" applyFill="1" applyBorder="1" applyAlignment="1">
      <alignment horizontal="center" vertical="center"/>
    </xf>
    <xf numFmtId="0" fontId="0" fillId="4" borderId="0" xfId="0" applyFill="1" applyBorder="1" applyAlignment="1">
      <alignment horizontal="center" vertical="center"/>
    </xf>
    <xf numFmtId="0" fontId="0" fillId="4" borderId="65" xfId="0" applyFill="1" applyBorder="1" applyAlignment="1">
      <alignment horizontal="center" vertical="center"/>
    </xf>
    <xf numFmtId="0" fontId="0" fillId="4" borderId="31" xfId="0" applyFill="1" applyBorder="1" applyAlignment="1">
      <alignment horizontal="center" vertical="center"/>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13" xfId="0" applyFill="1"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horizontal="center"/>
    </xf>
    <xf numFmtId="0" fontId="18" fillId="0" borderId="4" xfId="0" applyFont="1" applyBorder="1" applyAlignment="1">
      <alignment horizontal="right"/>
    </xf>
    <xf numFmtId="0" fontId="18" fillId="0" borderId="5" xfId="0" applyFont="1" applyBorder="1" applyAlignment="1">
      <alignment horizontal="right"/>
    </xf>
    <xf numFmtId="0" fontId="18" fillId="0" borderId="51" xfId="0" applyFont="1" applyBorder="1" applyAlignment="1">
      <alignment horizontal="right"/>
    </xf>
    <xf numFmtId="0" fontId="7" fillId="2" borderId="53" xfId="0" applyFont="1" applyFill="1" applyBorder="1" applyAlignment="1" applyProtection="1">
      <alignment horizontal="center"/>
      <protection locked="0"/>
    </xf>
    <xf numFmtId="0" fontId="12" fillId="4" borderId="0" xfId="0" applyFont="1" applyFill="1" applyAlignment="1">
      <alignment horizontal="right"/>
    </xf>
    <xf numFmtId="0" fontId="0" fillId="4" borderId="27" xfId="0" applyFill="1" applyBorder="1" applyAlignment="1">
      <alignment horizontal="center" vertical="center"/>
    </xf>
    <xf numFmtId="0" fontId="0" fillId="4" borderId="45" xfId="0" applyFill="1" applyBorder="1" applyAlignment="1">
      <alignment horizontal="center" vertical="center"/>
    </xf>
    <xf numFmtId="0" fontId="0" fillId="4" borderId="32" xfId="0" applyFill="1" applyBorder="1" applyAlignment="1">
      <alignment horizontal="center" vertical="center"/>
    </xf>
    <xf numFmtId="0" fontId="0" fillId="4" borderId="64" xfId="0" applyFill="1" applyBorder="1" applyAlignment="1">
      <alignment horizontal="center" vertical="center"/>
    </xf>
    <xf numFmtId="14" fontId="7" fillId="2" borderId="46" xfId="0" applyNumberFormat="1" applyFont="1" applyFill="1" applyBorder="1" applyAlignment="1" applyProtection="1">
      <alignment horizontal="center"/>
      <protection locked="0"/>
    </xf>
    <xf numFmtId="14" fontId="7" fillId="2" borderId="47" xfId="0" applyNumberFormat="1" applyFont="1" applyFill="1" applyBorder="1" applyAlignment="1" applyProtection="1">
      <alignment horizontal="center"/>
      <protection locked="0"/>
    </xf>
    <xf numFmtId="14" fontId="7" fillId="2" borderId="50" xfId="0" applyNumberFormat="1" applyFont="1" applyFill="1" applyBorder="1" applyAlignment="1" applyProtection="1">
      <alignment horizontal="center"/>
      <protection locked="0"/>
    </xf>
    <xf numFmtId="14" fontId="7" fillId="2" borderId="23" xfId="0" applyNumberFormat="1" applyFont="1" applyFill="1" applyBorder="1" applyAlignment="1" applyProtection="1">
      <alignment horizontal="center"/>
      <protection locked="0"/>
    </xf>
    <xf numFmtId="14" fontId="7" fillId="2" borderId="67" xfId="0" applyNumberFormat="1" applyFont="1" applyFill="1" applyBorder="1" applyAlignment="1" applyProtection="1">
      <alignment horizontal="center"/>
      <protection locked="0"/>
    </xf>
    <xf numFmtId="0" fontId="9" fillId="4" borderId="0" xfId="0" applyFont="1" applyFill="1" applyBorder="1" applyAlignment="1">
      <alignment horizontal="center" vertical="center"/>
    </xf>
    <xf numFmtId="0" fontId="0" fillId="2" borderId="4" xfId="0" applyFill="1" applyBorder="1" applyAlignment="1" applyProtection="1">
      <alignment horizontal="left"/>
    </xf>
    <xf numFmtId="0" fontId="0" fillId="2" borderId="6" xfId="0" applyFill="1" applyBorder="1" applyAlignment="1" applyProtection="1">
      <alignment horizontal="left"/>
    </xf>
    <xf numFmtId="0" fontId="15" fillId="8" borderId="1" xfId="0" applyFont="1" applyFill="1" applyBorder="1" applyAlignment="1">
      <alignment horizontal="center"/>
    </xf>
    <xf numFmtId="0" fontId="15" fillId="10" borderId="4" xfId="0" applyFont="1" applyFill="1" applyBorder="1" applyAlignment="1">
      <alignment horizontal="center"/>
    </xf>
    <xf numFmtId="0" fontId="15" fillId="10" borderId="5" xfId="0" applyFont="1" applyFill="1" applyBorder="1" applyAlignment="1">
      <alignment horizontal="center"/>
    </xf>
    <xf numFmtId="0" fontId="15" fillId="10" borderId="6" xfId="0" applyFont="1" applyFill="1" applyBorder="1" applyAlignment="1">
      <alignment horizontal="center"/>
    </xf>
    <xf numFmtId="164" fontId="0" fillId="7" borderId="4" xfId="0" applyNumberFormat="1" applyFill="1" applyBorder="1" applyAlignment="1">
      <alignment horizontal="left" indent="1"/>
    </xf>
    <xf numFmtId="164" fontId="0" fillId="7" borderId="5" xfId="0" applyNumberFormat="1" applyFill="1" applyBorder="1" applyAlignment="1">
      <alignment horizontal="left" indent="1"/>
    </xf>
    <xf numFmtId="164" fontId="0" fillId="7" borderId="6" xfId="0" applyNumberFormat="1" applyFill="1" applyBorder="1" applyAlignment="1">
      <alignment horizontal="left" indent="1"/>
    </xf>
    <xf numFmtId="14" fontId="0" fillId="7" borderId="4" xfId="0" applyNumberFormat="1" applyFill="1" applyBorder="1" applyAlignment="1">
      <alignment horizontal="left" indent="1"/>
    </xf>
    <xf numFmtId="14" fontId="0" fillId="7" borderId="5" xfId="0" applyNumberFormat="1" applyFill="1" applyBorder="1" applyAlignment="1">
      <alignment horizontal="left" indent="1"/>
    </xf>
    <xf numFmtId="14" fontId="0" fillId="7" borderId="6" xfId="0" applyNumberFormat="1" applyFill="1" applyBorder="1" applyAlignment="1">
      <alignment horizontal="left" indent="1"/>
    </xf>
    <xf numFmtId="14" fontId="0" fillId="7" borderId="4" xfId="0" applyNumberFormat="1" applyFill="1" applyBorder="1" applyAlignment="1">
      <alignment horizontal="center"/>
    </xf>
    <xf numFmtId="14" fontId="0" fillId="7" borderId="6" xfId="0" applyNumberFormat="1" applyFill="1" applyBorder="1" applyAlignment="1">
      <alignment horizontal="center"/>
    </xf>
    <xf numFmtId="0" fontId="0" fillId="7" borderId="4" xfId="0" applyFill="1" applyBorder="1" applyAlignment="1">
      <alignment horizontal="center"/>
    </xf>
    <xf numFmtId="0" fontId="0" fillId="7" borderId="6" xfId="0" applyFill="1" applyBorder="1" applyAlignment="1">
      <alignment horizontal="center"/>
    </xf>
    <xf numFmtId="164" fontId="0" fillId="7" borderId="4" xfId="0" applyNumberFormat="1" applyFill="1" applyBorder="1" applyAlignment="1">
      <alignment horizontal="center"/>
    </xf>
    <xf numFmtId="164" fontId="0" fillId="7" borderId="6" xfId="0" applyNumberFormat="1" applyFill="1" applyBorder="1" applyAlignment="1">
      <alignment horizontal="center"/>
    </xf>
    <xf numFmtId="0" fontId="15" fillId="8" borderId="4" xfId="0" applyFont="1" applyFill="1" applyBorder="1" applyAlignment="1">
      <alignment horizontal="center"/>
    </xf>
    <xf numFmtId="0" fontId="15" fillId="8" borderId="5" xfId="0" applyFont="1" applyFill="1" applyBorder="1" applyAlignment="1">
      <alignment horizontal="center"/>
    </xf>
    <xf numFmtId="0" fontId="15" fillId="8" borderId="6" xfId="0" applyFont="1" applyFill="1" applyBorder="1" applyAlignment="1">
      <alignment horizontal="center"/>
    </xf>
    <xf numFmtId="3" fontId="15" fillId="8" borderId="4" xfId="0" applyNumberFormat="1" applyFont="1" applyFill="1" applyBorder="1" applyAlignment="1">
      <alignment horizontal="center"/>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14" fontId="7" fillId="2" borderId="46" xfId="0" applyNumberFormat="1" applyFont="1" applyFill="1" applyBorder="1" applyAlignment="1" applyProtection="1">
      <alignment horizontal="left"/>
      <protection locked="0"/>
    </xf>
    <xf numFmtId="14" fontId="7" fillId="2" borderId="47" xfId="0" applyNumberFormat="1" applyFont="1" applyFill="1" applyBorder="1" applyAlignment="1" applyProtection="1">
      <alignment horizontal="left"/>
      <protection locked="0"/>
    </xf>
    <xf numFmtId="14" fontId="7" fillId="2" borderId="50" xfId="0" applyNumberFormat="1" applyFont="1" applyFill="1" applyBorder="1" applyAlignment="1" applyProtection="1">
      <alignment horizontal="left"/>
      <protection locked="0"/>
    </xf>
    <xf numFmtId="0" fontId="0" fillId="4" borderId="14" xfId="0" applyFill="1" applyBorder="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5" fillId="4" borderId="3" xfId="0" applyFont="1" applyFill="1" applyBorder="1" applyAlignment="1">
      <alignment horizontal="left" vertical="top" wrapText="1"/>
    </xf>
    <xf numFmtId="0" fontId="5" fillId="4" borderId="0" xfId="0" applyFont="1" applyFill="1" applyAlignment="1">
      <alignment horizontal="left" vertical="top" wrapText="1"/>
    </xf>
    <xf numFmtId="0" fontId="5" fillId="4" borderId="8" xfId="0" applyFont="1" applyFill="1" applyBorder="1" applyAlignment="1">
      <alignment horizontal="left" vertical="top" wrapText="1"/>
    </xf>
    <xf numFmtId="0" fontId="2" fillId="4" borderId="3" xfId="0" applyFont="1" applyFill="1" applyBorder="1" applyAlignment="1">
      <alignment horizontal="left"/>
    </xf>
    <xf numFmtId="0" fontId="2" fillId="4" borderId="8" xfId="0" applyFont="1" applyFill="1" applyBorder="1" applyAlignment="1">
      <alignment horizontal="left"/>
    </xf>
    <xf numFmtId="0" fontId="0" fillId="0" borderId="23" xfId="0" applyBorder="1" applyAlignment="1">
      <alignment horizontal="left"/>
    </xf>
    <xf numFmtId="0" fontId="5" fillId="4" borderId="12"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13" xfId="0" applyFont="1" applyFill="1" applyBorder="1" applyAlignment="1">
      <alignment horizontal="left" vertical="top" wrapText="1"/>
    </xf>
    <xf numFmtId="0" fontId="2" fillId="4" borderId="3" xfId="0" applyFont="1" applyFill="1" applyBorder="1"/>
    <xf numFmtId="0" fontId="2" fillId="4" borderId="0" xfId="0" applyFont="1" applyFill="1"/>
    <xf numFmtId="0" fontId="2" fillId="4" borderId="8" xfId="0" applyFont="1" applyFill="1" applyBorder="1"/>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checked="Checked" lockText="1"/>
</file>

<file path=xl/ctrlProps/ctrlProp101.xml><?xml version="1.0" encoding="utf-8"?>
<formControlPr xmlns="http://schemas.microsoft.com/office/spreadsheetml/2009/9/main" objectType="CheckBox" checked="Checked" lockText="1"/>
</file>

<file path=xl/ctrlProps/ctrlProp102.xml><?xml version="1.0" encoding="utf-8"?>
<formControlPr xmlns="http://schemas.microsoft.com/office/spreadsheetml/2009/9/main" objectType="CheckBox" checked="Checked"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checked="Checked"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checked="Checked"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checked="Checked" lockText="1"/>
</file>

<file path=xl/ctrlProps/ctrlProp171.xml><?xml version="1.0" encoding="utf-8"?>
<formControlPr xmlns="http://schemas.microsoft.com/office/spreadsheetml/2009/9/main" objectType="CheckBox" checked="Checked"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checked="Checked" lockText="1"/>
</file>

<file path=xl/ctrlProps/ctrlProp221.xml><?xml version="1.0" encoding="utf-8"?>
<formControlPr xmlns="http://schemas.microsoft.com/office/spreadsheetml/2009/9/main" objectType="CheckBox" checked="Checked" lockText="1"/>
</file>

<file path=xl/ctrlProps/ctrlProp222.xml><?xml version="1.0" encoding="utf-8"?>
<formControlPr xmlns="http://schemas.microsoft.com/office/spreadsheetml/2009/9/main" objectType="CheckBox" checked="Checked"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checked="Checked" lockText="1"/>
</file>

<file path=xl/ctrlProps/ctrlProp251.xml><?xml version="1.0" encoding="utf-8"?>
<formControlPr xmlns="http://schemas.microsoft.com/office/spreadsheetml/2009/9/main" objectType="CheckBox" checked="Checked" lockText="1"/>
</file>

<file path=xl/ctrlProps/ctrlProp252.xml><?xml version="1.0" encoding="utf-8"?>
<formControlPr xmlns="http://schemas.microsoft.com/office/spreadsheetml/2009/9/main" objectType="CheckBox" checked="Checked"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checked="Checked"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checked="Checked"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checked="Checked" lockText="1"/>
</file>

<file path=xl/ctrlProps/ctrlProp302.xml><?xml version="1.0" encoding="utf-8"?>
<formControlPr xmlns="http://schemas.microsoft.com/office/spreadsheetml/2009/9/main" objectType="CheckBox" checked="Checked"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checked="Checked" lockText="1"/>
</file>

<file path=xl/ctrlProps/ctrlProp344.xml><?xml version="1.0" encoding="utf-8"?>
<formControlPr xmlns="http://schemas.microsoft.com/office/spreadsheetml/2009/9/main" objectType="CheckBox" checked="Checked" lockText="1"/>
</file>

<file path=xl/ctrlProps/ctrlProp345.xml><?xml version="1.0" encoding="utf-8"?>
<formControlPr xmlns="http://schemas.microsoft.com/office/spreadsheetml/2009/9/main" objectType="CheckBox" checked="Checked"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checked="Checked"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checked="Checked"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checked="Checked"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checked="Checked" lockText="1"/>
</file>

<file path=xl/ctrlProps/ctrlProp395.xml><?xml version="1.0" encoding="utf-8"?>
<formControlPr xmlns="http://schemas.microsoft.com/office/spreadsheetml/2009/9/main" objectType="CheckBox" checked="Checked" lockText="1"/>
</file>

<file path=xl/ctrlProps/ctrlProp396.xml><?xml version="1.0" encoding="utf-8"?>
<formControlPr xmlns="http://schemas.microsoft.com/office/spreadsheetml/2009/9/main" objectType="CheckBox" checked="Checked"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checked="Checked"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checked="Checked"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checked="Checked"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370354</xdr:colOff>
      <xdr:row>6</xdr:row>
      <xdr:rowOff>22412</xdr:rowOff>
    </xdr:from>
    <xdr:to>
      <xdr:col>1</xdr:col>
      <xdr:colOff>1977277</xdr:colOff>
      <xdr:row>14</xdr:row>
      <xdr:rowOff>100853</xdr:rowOff>
    </xdr:to>
    <xdr:sp macro="" textlink="">
      <xdr:nvSpPr>
        <xdr:cNvPr id="2" name="Speech Bubble: Rectangle with Corners Rounded 1">
          <a:extLst>
            <a:ext uri="{FF2B5EF4-FFF2-40B4-BE49-F238E27FC236}">
              <a16:creationId xmlns:a16="http://schemas.microsoft.com/office/drawing/2014/main" id="{00000000-0008-0000-0100-000002000000}"/>
            </a:ext>
          </a:extLst>
        </xdr:cNvPr>
        <xdr:cNvSpPr/>
      </xdr:nvSpPr>
      <xdr:spPr>
        <a:xfrm>
          <a:off x="403972" y="1176618"/>
          <a:ext cx="1606923" cy="1602441"/>
        </a:xfrm>
        <a:prstGeom prst="wedgeRoundRectCallout">
          <a:avLst>
            <a:gd name="adj1" fmla="val 63527"/>
            <a:gd name="adj2" fmla="val 140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Three:</a:t>
          </a:r>
          <a:r>
            <a:rPr lang="en-US" sz="1100" b="0" u="none" baseline="0"/>
            <a:t> </a:t>
          </a:r>
          <a:r>
            <a:rPr lang="en-US" sz="1100" baseline="0"/>
            <a:t> For</a:t>
          </a:r>
          <a:r>
            <a:rPr lang="en-US" sz="1100"/>
            <a:t> each applicable category, input how much each amenity</a:t>
          </a:r>
          <a:r>
            <a:rPr lang="en-US" sz="1100" baseline="0"/>
            <a:t> would adjust the monthly rent. If the category does not apply, leave blank.</a:t>
          </a:r>
          <a:endParaRPr lang="en-US" sz="1100"/>
        </a:p>
      </xdr:txBody>
    </xdr:sp>
    <xdr:clientData/>
  </xdr:twoCellAnchor>
  <xdr:twoCellAnchor>
    <xdr:from>
      <xdr:col>2</xdr:col>
      <xdr:colOff>463363</xdr:colOff>
      <xdr:row>4</xdr:row>
      <xdr:rowOff>168089</xdr:rowOff>
    </xdr:from>
    <xdr:to>
      <xdr:col>3</xdr:col>
      <xdr:colOff>403411</xdr:colOff>
      <xdr:row>9</xdr:row>
      <xdr:rowOff>135030</xdr:rowOff>
    </xdr:to>
    <xdr:sp macro="" textlink="">
      <xdr:nvSpPr>
        <xdr:cNvPr id="5" name="Speech Bubble: Rectangle with Corners Rounded 4">
          <a:extLst>
            <a:ext uri="{FF2B5EF4-FFF2-40B4-BE49-F238E27FC236}">
              <a16:creationId xmlns:a16="http://schemas.microsoft.com/office/drawing/2014/main" id="{00000000-0008-0000-0100-000005000000}"/>
            </a:ext>
          </a:extLst>
        </xdr:cNvPr>
        <xdr:cNvSpPr/>
      </xdr:nvSpPr>
      <xdr:spPr>
        <a:xfrm>
          <a:off x="2939863" y="1120589"/>
          <a:ext cx="2461372" cy="930647"/>
        </a:xfrm>
        <a:prstGeom prst="wedgeRoundRectCallout">
          <a:avLst>
            <a:gd name="adj1" fmla="val 47296"/>
            <a:gd name="adj2" fmla="val 758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0" u="none" baseline="0"/>
            <a:t> </a:t>
          </a:r>
          <a:r>
            <a:rPr lang="en-US" sz="1100" baseline="0"/>
            <a:t>Users must assess how much each category of real estate amenity is worth in terms of monthly rent for their particular community.</a:t>
          </a:r>
        </a:p>
      </xdr:txBody>
    </xdr:sp>
    <xdr:clientData/>
  </xdr:twoCellAnchor>
  <xdr:twoCellAnchor>
    <xdr:from>
      <xdr:col>1</xdr:col>
      <xdr:colOff>156882</xdr:colOff>
      <xdr:row>14</xdr:row>
      <xdr:rowOff>188818</xdr:rowOff>
    </xdr:from>
    <xdr:to>
      <xdr:col>1</xdr:col>
      <xdr:colOff>1881841</xdr:colOff>
      <xdr:row>24</xdr:row>
      <xdr:rowOff>56030</xdr:rowOff>
    </xdr:to>
    <xdr:sp macro="" textlink="">
      <xdr:nvSpPr>
        <xdr:cNvPr id="6" name="Speech Bubble: Rectangle with Corners Rounded 5">
          <a:extLst>
            <a:ext uri="{FF2B5EF4-FFF2-40B4-BE49-F238E27FC236}">
              <a16:creationId xmlns:a16="http://schemas.microsoft.com/office/drawing/2014/main" id="{00000000-0008-0000-0100-000006000000}"/>
            </a:ext>
          </a:extLst>
        </xdr:cNvPr>
        <xdr:cNvSpPr/>
      </xdr:nvSpPr>
      <xdr:spPr>
        <a:xfrm>
          <a:off x="190500" y="2867024"/>
          <a:ext cx="1724959" cy="1772212"/>
        </a:xfrm>
        <a:prstGeom prst="wedgeRoundRectCallout">
          <a:avLst>
            <a:gd name="adj1" fmla="val 70224"/>
            <a:gd name="adj2" fmla="val -1143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1:</a:t>
          </a:r>
          <a:r>
            <a:rPr lang="en-US" sz="1100" b="0" u="none" baseline="0">
              <a:solidFill>
                <a:schemeClr val="tx2">
                  <a:lumMod val="50000"/>
                </a:schemeClr>
              </a:solidFill>
            </a:rPr>
            <a:t> H</a:t>
          </a:r>
          <a:r>
            <a:rPr lang="en-US" sz="1100" baseline="0">
              <a:solidFill>
                <a:schemeClr val="tx2">
                  <a:lumMod val="50000"/>
                </a:schemeClr>
              </a:solidFill>
            </a:rPr>
            <a:t>ow much more should one expect to pay for an apartment with an in-unit Washer/Dryer than an identical apartment without this amenity? </a:t>
          </a:r>
        </a:p>
      </xdr:txBody>
    </xdr:sp>
    <xdr:clientData/>
  </xdr:twoCellAnchor>
  <xdr:twoCellAnchor>
    <xdr:from>
      <xdr:col>4</xdr:col>
      <xdr:colOff>448795</xdr:colOff>
      <xdr:row>30</xdr:row>
      <xdr:rowOff>76762</xdr:rowOff>
    </xdr:from>
    <xdr:to>
      <xdr:col>9</xdr:col>
      <xdr:colOff>11206</xdr:colOff>
      <xdr:row>33</xdr:row>
      <xdr:rowOff>0</xdr:rowOff>
    </xdr:to>
    <xdr:sp macro="" textlink="">
      <xdr:nvSpPr>
        <xdr:cNvPr id="7" name="Speech Bubble: Rectangle with Corners Rounded 6">
          <a:extLst>
            <a:ext uri="{FF2B5EF4-FFF2-40B4-BE49-F238E27FC236}">
              <a16:creationId xmlns:a16="http://schemas.microsoft.com/office/drawing/2014/main" id="{00000000-0008-0000-0100-000007000000}"/>
            </a:ext>
          </a:extLst>
        </xdr:cNvPr>
        <xdr:cNvSpPr/>
      </xdr:nvSpPr>
      <xdr:spPr>
        <a:xfrm>
          <a:off x="6533589" y="5802968"/>
          <a:ext cx="2587999" cy="1167091"/>
        </a:xfrm>
        <a:prstGeom prst="wedgeRoundRectCallout">
          <a:avLst>
            <a:gd name="adj1" fmla="val -64526"/>
            <a:gd name="adj2" fmla="val 6425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0" u="none" baseline="0"/>
            <a:t> </a:t>
          </a:r>
          <a:r>
            <a:rPr lang="en-US" sz="1100" baseline="0"/>
            <a:t>We have created five slots available for PHs to write in their own categories.  PHAs must include a description of the category and the adjustment amount. </a:t>
          </a:r>
        </a:p>
      </xdr:txBody>
    </xdr:sp>
    <xdr:clientData/>
  </xdr:twoCellAnchor>
  <xdr:twoCellAnchor>
    <xdr:from>
      <xdr:col>1</xdr:col>
      <xdr:colOff>7844</xdr:colOff>
      <xdr:row>0</xdr:row>
      <xdr:rowOff>159872</xdr:rowOff>
    </xdr:from>
    <xdr:to>
      <xdr:col>10</xdr:col>
      <xdr:colOff>145677</xdr:colOff>
      <xdr:row>4</xdr:row>
      <xdr:rowOff>78442</xdr:rowOff>
    </xdr:to>
    <xdr:sp macro="" textlink="">
      <xdr:nvSpPr>
        <xdr:cNvPr id="8" name="Rectangle: Rounded Corners 7">
          <a:extLst>
            <a:ext uri="{FF2B5EF4-FFF2-40B4-BE49-F238E27FC236}">
              <a16:creationId xmlns:a16="http://schemas.microsoft.com/office/drawing/2014/main" id="{00000000-0008-0000-0100-000008000000}"/>
            </a:ext>
          </a:extLst>
        </xdr:cNvPr>
        <xdr:cNvSpPr/>
      </xdr:nvSpPr>
      <xdr:spPr>
        <a:xfrm>
          <a:off x="41462" y="159872"/>
          <a:ext cx="9371480" cy="680570"/>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ln>
                <a:noFill/>
              </a:ln>
              <a:solidFill>
                <a:schemeClr val="tx2"/>
              </a:solidFill>
            </a:rPr>
            <a:t>All</a:t>
          </a:r>
          <a:r>
            <a:rPr lang="en-US" sz="1400" b="1" baseline="0">
              <a:ln>
                <a:noFill/>
              </a:ln>
              <a:solidFill>
                <a:schemeClr val="tx2"/>
              </a:solidFill>
            </a:rPr>
            <a:t> applicable adjustments must be set before the Market Comparison Analysis can begin. </a:t>
          </a:r>
        </a:p>
        <a:p>
          <a:pPr algn="ctr"/>
          <a:r>
            <a:rPr lang="en-US" sz="1400" b="1" baseline="0">
              <a:ln>
                <a:noFill/>
              </a:ln>
              <a:solidFill>
                <a:schemeClr val="tx2"/>
              </a:solidFill>
            </a:rPr>
            <a:t>These Categories and Adjustments will be used to populate rest of the Flat Rent Market Analysis Tool. </a:t>
          </a:r>
          <a:endParaRPr lang="en-US" sz="1400" b="1">
            <a:ln>
              <a:noFill/>
            </a:ln>
            <a:solidFill>
              <a:schemeClr val="tx2"/>
            </a:solidFill>
          </a:endParaRPr>
        </a:p>
      </xdr:txBody>
    </xdr:sp>
    <xdr:clientData/>
  </xdr:twoCellAnchor>
  <xdr:twoCellAnchor>
    <xdr:from>
      <xdr:col>1</xdr:col>
      <xdr:colOff>212911</xdr:colOff>
      <xdr:row>25</xdr:row>
      <xdr:rowOff>0</xdr:rowOff>
    </xdr:from>
    <xdr:to>
      <xdr:col>1</xdr:col>
      <xdr:colOff>1994646</xdr:colOff>
      <xdr:row>33</xdr:row>
      <xdr:rowOff>0</xdr:rowOff>
    </xdr:to>
    <xdr:sp macro="" textlink="">
      <xdr:nvSpPr>
        <xdr:cNvPr id="9" name="Speech Bubble: Rectangle with Corners Rounded 8">
          <a:extLst>
            <a:ext uri="{FF2B5EF4-FFF2-40B4-BE49-F238E27FC236}">
              <a16:creationId xmlns:a16="http://schemas.microsoft.com/office/drawing/2014/main" id="{00000000-0008-0000-0100-000009000000}"/>
            </a:ext>
          </a:extLst>
        </xdr:cNvPr>
        <xdr:cNvSpPr/>
      </xdr:nvSpPr>
      <xdr:spPr>
        <a:xfrm>
          <a:off x="246529" y="4773706"/>
          <a:ext cx="1781735" cy="2095500"/>
        </a:xfrm>
        <a:prstGeom prst="wedgeRoundRectCallout">
          <a:avLst>
            <a:gd name="adj1" fmla="val 62985"/>
            <a:gd name="adj2" fmla="val -38391"/>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2:</a:t>
          </a:r>
          <a:r>
            <a:rPr lang="en-US" sz="1100" b="0" u="none" baseline="0">
              <a:solidFill>
                <a:schemeClr val="tx2">
                  <a:lumMod val="50000"/>
                </a:schemeClr>
              </a:solidFill>
            </a:rPr>
            <a:t> </a:t>
          </a:r>
          <a:r>
            <a:rPr lang="en-US" sz="1100" baseline="0">
              <a:solidFill>
                <a:schemeClr val="tx2">
                  <a:lumMod val="50000"/>
                </a:schemeClr>
              </a:solidFill>
            </a:rPr>
            <a:t>All adjustments are made in terms of monthly rent. For example, monthly rent for an apartment that includes a parking space might cost $20 more per months than an identical apartment with street parking.</a:t>
          </a:r>
        </a:p>
      </xdr:txBody>
    </xdr:sp>
    <xdr:clientData/>
  </xdr:twoCellAnchor>
  <xdr:twoCellAnchor>
    <xdr:from>
      <xdr:col>3</xdr:col>
      <xdr:colOff>1098176</xdr:colOff>
      <xdr:row>4</xdr:row>
      <xdr:rowOff>168089</xdr:rowOff>
    </xdr:from>
    <xdr:to>
      <xdr:col>7</xdr:col>
      <xdr:colOff>466725</xdr:colOff>
      <xdr:row>10</xdr:row>
      <xdr:rowOff>100853</xdr:rowOff>
    </xdr:to>
    <xdr:sp macro="" textlink="">
      <xdr:nvSpPr>
        <xdr:cNvPr id="10" name="Speech Bubble: Rectangle with Corners Rounded 9">
          <a:extLst>
            <a:ext uri="{FF2B5EF4-FFF2-40B4-BE49-F238E27FC236}">
              <a16:creationId xmlns:a16="http://schemas.microsoft.com/office/drawing/2014/main" id="{00000000-0008-0000-0100-00000A000000}"/>
            </a:ext>
          </a:extLst>
        </xdr:cNvPr>
        <xdr:cNvSpPr/>
      </xdr:nvSpPr>
      <xdr:spPr>
        <a:xfrm>
          <a:off x="5905500" y="930089"/>
          <a:ext cx="2461372" cy="1086970"/>
        </a:xfrm>
        <a:prstGeom prst="wedgeRoundRectCallout">
          <a:avLst>
            <a:gd name="adj1" fmla="val -21450"/>
            <a:gd name="adj2" fmla="val -1224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Amenity:</a:t>
          </a:r>
          <a:r>
            <a:rPr lang="en-US" sz="1100" b="0" u="none" baseline="0">
              <a:solidFill>
                <a:sysClr val="windowText" lastClr="000000"/>
              </a:solidFill>
            </a:rPr>
            <a:t> is defined as a f</a:t>
          </a:r>
          <a:r>
            <a:rPr lang="en-US" sz="1100" baseline="0">
              <a:solidFill>
                <a:sysClr val="windowText" lastClr="000000"/>
              </a:solidFill>
            </a:rPr>
            <a:t>eature included in the unit that a tenant may consider when renting an apartment. Referred to as a category in this market analysis.</a:t>
          </a:r>
        </a:p>
      </xdr:txBody>
    </xdr:sp>
    <xdr:clientData/>
  </xdr:twoCellAnchor>
  <xdr:twoCellAnchor>
    <xdr:from>
      <xdr:col>0</xdr:col>
      <xdr:colOff>33428</xdr:colOff>
      <xdr:row>39</xdr:row>
      <xdr:rowOff>134471</xdr:rowOff>
    </xdr:from>
    <xdr:to>
      <xdr:col>8</xdr:col>
      <xdr:colOff>560295</xdr:colOff>
      <xdr:row>52</xdr:row>
      <xdr:rowOff>1345</xdr:rowOff>
    </xdr:to>
    <xdr:sp macro="" textlink="">
      <xdr:nvSpPr>
        <xdr:cNvPr id="16" name="Rectangle: Rounded Corners 15">
          <a:extLst>
            <a:ext uri="{FF2B5EF4-FFF2-40B4-BE49-F238E27FC236}">
              <a16:creationId xmlns:a16="http://schemas.microsoft.com/office/drawing/2014/main" id="{00000000-0008-0000-0100-000010000000}"/>
            </a:ext>
          </a:extLst>
        </xdr:cNvPr>
        <xdr:cNvSpPr/>
      </xdr:nvSpPr>
      <xdr:spPr>
        <a:xfrm>
          <a:off x="33428" y="8337177"/>
          <a:ext cx="9032132" cy="651286"/>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400" b="1" u="sng">
              <a:ln>
                <a:noFill/>
              </a:ln>
              <a:solidFill>
                <a:schemeClr val="tx2"/>
              </a:solidFill>
              <a:latin typeface="+mn-lt"/>
              <a:ea typeface="+mn-ea"/>
              <a:cs typeface="+mn-cs"/>
            </a:rPr>
            <a:t>Disclaimer</a:t>
          </a:r>
          <a:r>
            <a:rPr lang="en-US" sz="1400" b="1" u="none">
              <a:ln>
                <a:noFill/>
              </a:ln>
              <a:solidFill>
                <a:schemeClr val="tx2"/>
              </a:solidFill>
              <a:latin typeface="+mn-lt"/>
              <a:ea typeface="+mn-ea"/>
              <a:cs typeface="+mn-cs"/>
            </a:rPr>
            <a:t>:</a:t>
          </a:r>
          <a:r>
            <a:rPr lang="en-US" sz="1400" b="1" u="none" baseline="0">
              <a:ln>
                <a:noFill/>
              </a:ln>
              <a:solidFill>
                <a:schemeClr val="tx2"/>
              </a:solidFill>
              <a:latin typeface="+mn-lt"/>
              <a:ea typeface="+mn-ea"/>
              <a:cs typeface="+mn-cs"/>
            </a:rPr>
            <a:t> </a:t>
          </a:r>
          <a:r>
            <a:rPr lang="en-US" sz="1400" b="1">
              <a:ln>
                <a:noFill/>
              </a:ln>
              <a:solidFill>
                <a:schemeClr val="tx2"/>
              </a:solidFill>
              <a:latin typeface="+mn-lt"/>
              <a:ea typeface="+mn-ea"/>
              <a:cs typeface="+mn-cs"/>
            </a:rPr>
            <a:t>Adjustment factors provided in the above instructions are not suggested. Numbers included are solely for demonstration purposes. Actual adjustment factors should be based on local market conditions</a:t>
          </a:r>
        </a:p>
      </xdr:txBody>
    </xdr:sp>
    <xdr:clientData/>
  </xdr:twoCellAnchor>
  <xdr:twoCellAnchor>
    <xdr:from>
      <xdr:col>4</xdr:col>
      <xdr:colOff>425824</xdr:colOff>
      <xdr:row>12</xdr:row>
      <xdr:rowOff>100853</xdr:rowOff>
    </xdr:from>
    <xdr:to>
      <xdr:col>8</xdr:col>
      <xdr:colOff>466725</xdr:colOff>
      <xdr:row>19</xdr:row>
      <xdr:rowOff>112058</xdr:rowOff>
    </xdr:to>
    <xdr:sp macro="" textlink="">
      <xdr:nvSpPr>
        <xdr:cNvPr id="17" name="Speech Bubble: Rectangle with Corners Rounded 16">
          <a:extLst>
            <a:ext uri="{FF2B5EF4-FFF2-40B4-BE49-F238E27FC236}">
              <a16:creationId xmlns:a16="http://schemas.microsoft.com/office/drawing/2014/main" id="{00000000-0008-0000-0100-000011000000}"/>
            </a:ext>
          </a:extLst>
        </xdr:cNvPr>
        <xdr:cNvSpPr/>
      </xdr:nvSpPr>
      <xdr:spPr>
        <a:xfrm>
          <a:off x="6510618" y="2398059"/>
          <a:ext cx="2461372" cy="1344705"/>
        </a:xfrm>
        <a:prstGeom prst="wedgeRoundRectCallout">
          <a:avLst>
            <a:gd name="adj1" fmla="val -64700"/>
            <a:gd name="adj2" fmla="val -49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a:solidFill>
                <a:schemeClr val="lt1"/>
              </a:solidFill>
              <a:latin typeface="+mn-lt"/>
              <a:ea typeface="+mn-ea"/>
              <a:cs typeface="+mn-cs"/>
            </a:rPr>
            <a:t>Step Two: </a:t>
          </a:r>
          <a:r>
            <a:rPr lang="en-US" sz="1100" b="0" u="none">
              <a:solidFill>
                <a:schemeClr val="lt1"/>
              </a:solidFill>
              <a:latin typeface="+mn-lt"/>
              <a:ea typeface="+mn-ea"/>
              <a:cs typeface="+mn-cs"/>
            </a:rPr>
            <a:t>Year Built/Renovated: When comparing the age of two properties, the  amount entered in the Rent Adjustment Workbook will be</a:t>
          </a:r>
          <a:r>
            <a:rPr lang="en-US" sz="1100" b="0" u="none" baseline="0">
              <a:solidFill>
                <a:schemeClr val="lt1"/>
              </a:solidFill>
              <a:latin typeface="+mn-lt"/>
              <a:ea typeface="+mn-ea"/>
              <a:cs typeface="+mn-cs"/>
            </a:rPr>
            <a:t> used to adjust rent for each year of difference. </a:t>
          </a:r>
          <a:endParaRPr lang="en-US" sz="1100" b="0" u="none">
            <a:solidFill>
              <a:schemeClr val="lt1"/>
            </a:solidFill>
            <a:latin typeface="+mn-lt"/>
            <a:ea typeface="+mn-ea"/>
            <a:cs typeface="+mn-cs"/>
          </a:endParaRPr>
        </a:p>
      </xdr:txBody>
    </xdr:sp>
    <xdr:clientData/>
  </xdr:twoCellAnchor>
  <xdr:twoCellAnchor>
    <xdr:from>
      <xdr:col>4</xdr:col>
      <xdr:colOff>280146</xdr:colOff>
      <xdr:row>21</xdr:row>
      <xdr:rowOff>33621</xdr:rowOff>
    </xdr:from>
    <xdr:to>
      <xdr:col>8</xdr:col>
      <xdr:colOff>437029</xdr:colOff>
      <xdr:row>29</xdr:row>
      <xdr:rowOff>145676</xdr:rowOff>
    </xdr:to>
    <xdr:sp macro="" textlink="">
      <xdr:nvSpPr>
        <xdr:cNvPr id="18" name="Speech Bubble: Rectangle with Corners Rounded 17">
          <a:extLst>
            <a:ext uri="{FF2B5EF4-FFF2-40B4-BE49-F238E27FC236}">
              <a16:creationId xmlns:a16="http://schemas.microsoft.com/office/drawing/2014/main" id="{00000000-0008-0000-0100-000012000000}"/>
            </a:ext>
          </a:extLst>
        </xdr:cNvPr>
        <xdr:cNvSpPr/>
      </xdr:nvSpPr>
      <xdr:spPr>
        <a:xfrm>
          <a:off x="6364940" y="4045327"/>
          <a:ext cx="2577354" cy="1636055"/>
        </a:xfrm>
        <a:prstGeom prst="wedgeRoundRectCallout">
          <a:avLst>
            <a:gd name="adj1" fmla="val 2782"/>
            <a:gd name="adj2" fmla="val -66424"/>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baseline="0">
              <a:solidFill>
                <a:schemeClr val="tx2">
                  <a:lumMod val="50000"/>
                </a:schemeClr>
              </a:solidFill>
              <a:latin typeface="+mn-lt"/>
              <a:ea typeface="+mn-ea"/>
              <a:cs typeface="+mn-cs"/>
            </a:rPr>
            <a:t>Step Two Example</a:t>
          </a:r>
          <a:r>
            <a:rPr lang="en-US" sz="1100" b="0" u="none" baseline="0">
              <a:solidFill>
                <a:schemeClr val="tx2">
                  <a:lumMod val="50000"/>
                </a:schemeClr>
              </a:solidFill>
              <a:latin typeface="+mn-lt"/>
              <a:ea typeface="+mn-ea"/>
              <a:cs typeface="+mn-cs"/>
            </a:rPr>
            <a:t>: If PHA Property was built in 1980, and a comparable property was built in 2000, there is a 20 year difference. In our example, we are adjusting for each year by $0.65. This analysis will multiply 20 years by the $0.65 adjustment, resulting in $13 monthly rent adjustment.</a:t>
          </a:r>
        </a:p>
      </xdr:txBody>
    </xdr:sp>
    <xdr:clientData/>
  </xdr:twoCellAnchor>
  <xdr:twoCellAnchor>
    <xdr:from>
      <xdr:col>4</xdr:col>
      <xdr:colOff>179293</xdr:colOff>
      <xdr:row>34</xdr:row>
      <xdr:rowOff>22413</xdr:rowOff>
    </xdr:from>
    <xdr:to>
      <xdr:col>8</xdr:col>
      <xdr:colOff>504263</xdr:colOff>
      <xdr:row>38</xdr:row>
      <xdr:rowOff>134470</xdr:rowOff>
    </xdr:to>
    <xdr:sp macro="" textlink="">
      <xdr:nvSpPr>
        <xdr:cNvPr id="13" name="Speech Bubble: Rectangle with Corners Rounded 12">
          <a:extLst>
            <a:ext uri="{FF2B5EF4-FFF2-40B4-BE49-F238E27FC236}">
              <a16:creationId xmlns:a16="http://schemas.microsoft.com/office/drawing/2014/main" id="{00000000-0008-0000-0100-00000D000000}"/>
            </a:ext>
          </a:extLst>
        </xdr:cNvPr>
        <xdr:cNvSpPr/>
      </xdr:nvSpPr>
      <xdr:spPr>
        <a:xfrm>
          <a:off x="6264087" y="7272619"/>
          <a:ext cx="2745441" cy="874057"/>
        </a:xfrm>
        <a:prstGeom prst="wedgeRoundRectCallout">
          <a:avLst>
            <a:gd name="adj1" fmla="val -2276"/>
            <a:gd name="adj2" fmla="val -69657"/>
            <a:gd name="adj3" fmla="val 16667"/>
          </a:avLst>
        </a:prstGeom>
        <a:solidFill>
          <a:srgbClr val="FF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Step Four Example</a:t>
          </a:r>
          <a:r>
            <a:rPr lang="en-US" sz="1100" b="1" u="none" baseline="0">
              <a:solidFill>
                <a:sysClr val="windowText" lastClr="000000"/>
              </a:solidFill>
            </a:rPr>
            <a:t>: </a:t>
          </a:r>
          <a:r>
            <a:rPr lang="en-US" sz="1100" baseline="0">
              <a:solidFill>
                <a:sysClr val="windowText" lastClr="000000"/>
              </a:solidFill>
            </a:rPr>
            <a:t>If there are no available units with the same number of  bedrooms to compare, use the "PHA Write-in" space to make adjustments as needed.</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4943475" y="1924050"/>
              <a:ext cx="4432300" cy="427038"/>
              <a:chOff x="4819648" y="2062130"/>
              <a:chExt cx="4248141" cy="319088"/>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C00-0000032C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C00-000006000000}"/>
                </a:ext>
              </a:extLst>
            </xdr:cNvPr>
            <xdr:cNvGrpSpPr/>
          </xdr:nvGrpSpPr>
          <xdr:grpSpPr>
            <a:xfrm>
              <a:off x="4943475" y="1924050"/>
              <a:ext cx="4432300" cy="427038"/>
              <a:chOff x="4819649" y="2062130"/>
              <a:chExt cx="4248137" cy="319088"/>
            </a:xfrm>
          </xdr:grpSpPr>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C00-000005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C00-000006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C00-000007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4943475" y="1924050"/>
              <a:ext cx="4432300" cy="427038"/>
              <a:chOff x="4819649" y="2062130"/>
              <a:chExt cx="4248137" cy="319088"/>
            </a:xfrm>
          </xdr:grpSpPr>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C00-000008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C00-000009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C00-00000A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6" name="Group 25">
              <a:extLst>
                <a:ext uri="{FF2B5EF4-FFF2-40B4-BE49-F238E27FC236}">
                  <a16:creationId xmlns:a16="http://schemas.microsoft.com/office/drawing/2014/main" id="{00000000-0008-0000-0C00-00001A000000}"/>
                </a:ext>
              </a:extLst>
            </xdr:cNvPr>
            <xdr:cNvGrpSpPr/>
          </xdr:nvGrpSpPr>
          <xdr:grpSpPr>
            <a:xfrm>
              <a:off x="4943475" y="1924050"/>
              <a:ext cx="4432300" cy="427038"/>
              <a:chOff x="4819649" y="2062130"/>
              <a:chExt cx="4248137" cy="319088"/>
            </a:xfrm>
          </xdr:grpSpPr>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C00-000016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C00-000017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C00-000018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0" name="Group 29">
              <a:extLst>
                <a:ext uri="{FF2B5EF4-FFF2-40B4-BE49-F238E27FC236}">
                  <a16:creationId xmlns:a16="http://schemas.microsoft.com/office/drawing/2014/main" id="{00000000-0008-0000-0C00-00001E000000}"/>
                </a:ext>
              </a:extLst>
            </xdr:cNvPr>
            <xdr:cNvGrpSpPr/>
          </xdr:nvGrpSpPr>
          <xdr:grpSpPr>
            <a:xfrm>
              <a:off x="4943475" y="1924050"/>
              <a:ext cx="4432300" cy="427038"/>
              <a:chOff x="4819649" y="2062130"/>
              <a:chExt cx="4248137" cy="319088"/>
            </a:xfrm>
          </xdr:grpSpPr>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C00-000019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C00-00001A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C00-00001B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4" name="Group 33">
              <a:extLst>
                <a:ext uri="{FF2B5EF4-FFF2-40B4-BE49-F238E27FC236}">
                  <a16:creationId xmlns:a16="http://schemas.microsoft.com/office/drawing/2014/main" id="{00000000-0008-0000-0C00-000022000000}"/>
                </a:ext>
              </a:extLst>
            </xdr:cNvPr>
            <xdr:cNvGrpSpPr/>
          </xdr:nvGrpSpPr>
          <xdr:grpSpPr>
            <a:xfrm>
              <a:off x="4943475" y="1924050"/>
              <a:ext cx="4432300" cy="427038"/>
              <a:chOff x="4819649" y="2062130"/>
              <a:chExt cx="4248137" cy="319088"/>
            </a:xfrm>
          </xdr:grpSpPr>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C00-00001C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C00-00001D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C00-00001E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8" name="Group 37">
              <a:extLst>
                <a:ext uri="{FF2B5EF4-FFF2-40B4-BE49-F238E27FC236}">
                  <a16:creationId xmlns:a16="http://schemas.microsoft.com/office/drawing/2014/main" id="{00000000-0008-0000-0C00-000026000000}"/>
                </a:ext>
              </a:extLst>
            </xdr:cNvPr>
            <xdr:cNvGrpSpPr/>
          </xdr:nvGrpSpPr>
          <xdr:grpSpPr>
            <a:xfrm>
              <a:off x="4943475" y="1924050"/>
              <a:ext cx="4432300" cy="427038"/>
              <a:chOff x="4819648" y="2062130"/>
              <a:chExt cx="4248141" cy="319088"/>
            </a:xfrm>
          </xdr:grpSpPr>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C00-00001F2C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C00-000020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C00-0000212C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2" name="Group 41">
              <a:extLst>
                <a:ext uri="{FF2B5EF4-FFF2-40B4-BE49-F238E27FC236}">
                  <a16:creationId xmlns:a16="http://schemas.microsoft.com/office/drawing/2014/main" id="{00000000-0008-0000-0C00-00002A000000}"/>
                </a:ext>
              </a:extLst>
            </xdr:cNvPr>
            <xdr:cNvGrpSpPr/>
          </xdr:nvGrpSpPr>
          <xdr:grpSpPr>
            <a:xfrm>
              <a:off x="4943475" y="1924050"/>
              <a:ext cx="4432300" cy="427038"/>
              <a:chOff x="4819649" y="2062130"/>
              <a:chExt cx="4248137" cy="319088"/>
            </a:xfrm>
          </xdr:grpSpPr>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C00-000022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C00-000023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C00-000024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6" name="Group 45">
              <a:extLst>
                <a:ext uri="{FF2B5EF4-FFF2-40B4-BE49-F238E27FC236}">
                  <a16:creationId xmlns:a16="http://schemas.microsoft.com/office/drawing/2014/main" id="{00000000-0008-0000-0C00-00002E000000}"/>
                </a:ext>
              </a:extLst>
            </xdr:cNvPr>
            <xdr:cNvGrpSpPr/>
          </xdr:nvGrpSpPr>
          <xdr:grpSpPr>
            <a:xfrm>
              <a:off x="4943475" y="1924050"/>
              <a:ext cx="4432300" cy="427038"/>
              <a:chOff x="4819649" y="2062130"/>
              <a:chExt cx="4248137" cy="319088"/>
            </a:xfrm>
          </xdr:grpSpPr>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C00-000025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C00-000026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C00-000027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0" name="Group 49">
              <a:extLst>
                <a:ext uri="{FF2B5EF4-FFF2-40B4-BE49-F238E27FC236}">
                  <a16:creationId xmlns:a16="http://schemas.microsoft.com/office/drawing/2014/main" id="{00000000-0008-0000-0C00-000032000000}"/>
                </a:ext>
              </a:extLst>
            </xdr:cNvPr>
            <xdr:cNvGrpSpPr/>
          </xdr:nvGrpSpPr>
          <xdr:grpSpPr>
            <a:xfrm>
              <a:off x="4943475" y="1924050"/>
              <a:ext cx="4432300" cy="427038"/>
              <a:chOff x="4819649" y="2062130"/>
              <a:chExt cx="4248137" cy="319088"/>
            </a:xfrm>
          </xdr:grpSpPr>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C00-000028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C00-000029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C00-00002A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4" name="Group 53">
              <a:extLst>
                <a:ext uri="{FF2B5EF4-FFF2-40B4-BE49-F238E27FC236}">
                  <a16:creationId xmlns:a16="http://schemas.microsoft.com/office/drawing/2014/main" id="{00000000-0008-0000-0C00-000036000000}"/>
                </a:ext>
              </a:extLst>
            </xdr:cNvPr>
            <xdr:cNvGrpSpPr/>
          </xdr:nvGrpSpPr>
          <xdr:grpSpPr>
            <a:xfrm>
              <a:off x="4943475" y="1924050"/>
              <a:ext cx="4432300" cy="427038"/>
              <a:chOff x="4819648" y="2062130"/>
              <a:chExt cx="4248141" cy="319088"/>
            </a:xfrm>
          </xdr:grpSpPr>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C00-00002B2C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C00-00002C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C00-00002D2C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8" name="Group 57">
              <a:extLst>
                <a:ext uri="{FF2B5EF4-FFF2-40B4-BE49-F238E27FC236}">
                  <a16:creationId xmlns:a16="http://schemas.microsoft.com/office/drawing/2014/main" id="{00000000-0008-0000-0C00-00003A000000}"/>
                </a:ext>
              </a:extLst>
            </xdr:cNvPr>
            <xdr:cNvGrpSpPr/>
          </xdr:nvGrpSpPr>
          <xdr:grpSpPr>
            <a:xfrm>
              <a:off x="4943475" y="1924050"/>
              <a:ext cx="4432300" cy="427038"/>
              <a:chOff x="4819649" y="2062130"/>
              <a:chExt cx="4248137" cy="319088"/>
            </a:xfrm>
          </xdr:grpSpPr>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C00-00002E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C00-00002F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C00-000030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2" name="Group 61">
              <a:extLst>
                <a:ext uri="{FF2B5EF4-FFF2-40B4-BE49-F238E27FC236}">
                  <a16:creationId xmlns:a16="http://schemas.microsoft.com/office/drawing/2014/main" id="{00000000-0008-0000-0C00-00003E000000}"/>
                </a:ext>
              </a:extLst>
            </xdr:cNvPr>
            <xdr:cNvGrpSpPr/>
          </xdr:nvGrpSpPr>
          <xdr:grpSpPr>
            <a:xfrm>
              <a:off x="4943475" y="1924050"/>
              <a:ext cx="4432300" cy="427038"/>
              <a:chOff x="4819649" y="2062130"/>
              <a:chExt cx="4248137" cy="319088"/>
            </a:xfrm>
          </xdr:grpSpPr>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C00-000031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C00-000032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C00-000033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6" name="Group 65">
              <a:extLst>
                <a:ext uri="{FF2B5EF4-FFF2-40B4-BE49-F238E27FC236}">
                  <a16:creationId xmlns:a16="http://schemas.microsoft.com/office/drawing/2014/main" id="{00000000-0008-0000-0C00-000042000000}"/>
                </a:ext>
              </a:extLst>
            </xdr:cNvPr>
            <xdr:cNvGrpSpPr/>
          </xdr:nvGrpSpPr>
          <xdr:grpSpPr>
            <a:xfrm>
              <a:off x="4943475" y="1924050"/>
              <a:ext cx="4432300" cy="427038"/>
              <a:chOff x="4819649" y="2062130"/>
              <a:chExt cx="4248137" cy="319088"/>
            </a:xfrm>
          </xdr:grpSpPr>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C00-000034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C00-000035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C00-000036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0" name="Group 69">
              <a:extLst>
                <a:ext uri="{FF2B5EF4-FFF2-40B4-BE49-F238E27FC236}">
                  <a16:creationId xmlns:a16="http://schemas.microsoft.com/office/drawing/2014/main" id="{00000000-0008-0000-0C00-000046000000}"/>
                </a:ext>
              </a:extLst>
            </xdr:cNvPr>
            <xdr:cNvGrpSpPr/>
          </xdr:nvGrpSpPr>
          <xdr:grpSpPr>
            <a:xfrm>
              <a:off x="4943475" y="1924050"/>
              <a:ext cx="4432300" cy="427038"/>
              <a:chOff x="4819649" y="2062130"/>
              <a:chExt cx="4248137" cy="319088"/>
            </a:xfrm>
          </xdr:grpSpPr>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C00-000037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C00-000038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C00-000039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4" name="Group 73">
              <a:extLst>
                <a:ext uri="{FF2B5EF4-FFF2-40B4-BE49-F238E27FC236}">
                  <a16:creationId xmlns:a16="http://schemas.microsoft.com/office/drawing/2014/main" id="{00000000-0008-0000-0C00-00004A000000}"/>
                </a:ext>
              </a:extLst>
            </xdr:cNvPr>
            <xdr:cNvGrpSpPr/>
          </xdr:nvGrpSpPr>
          <xdr:grpSpPr>
            <a:xfrm>
              <a:off x="4943475" y="1924050"/>
              <a:ext cx="4432300" cy="427038"/>
              <a:chOff x="4819649" y="2062130"/>
              <a:chExt cx="4248137" cy="319088"/>
            </a:xfrm>
          </xdr:grpSpPr>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C00-00003A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C00-00003B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C00-00003C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8" name="Group 77">
              <a:extLst>
                <a:ext uri="{FF2B5EF4-FFF2-40B4-BE49-F238E27FC236}">
                  <a16:creationId xmlns:a16="http://schemas.microsoft.com/office/drawing/2014/main" id="{00000000-0008-0000-0C00-00004E000000}"/>
                </a:ext>
              </a:extLst>
            </xdr:cNvPr>
            <xdr:cNvGrpSpPr/>
          </xdr:nvGrpSpPr>
          <xdr:grpSpPr>
            <a:xfrm>
              <a:off x="4943475" y="1924050"/>
              <a:ext cx="4432300" cy="427038"/>
              <a:chOff x="4819649" y="2062130"/>
              <a:chExt cx="4248137" cy="319088"/>
            </a:xfrm>
          </xdr:grpSpPr>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C00-00003D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C00-00003E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C00-00003F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82" name="Group 81">
              <a:extLst>
                <a:ext uri="{FF2B5EF4-FFF2-40B4-BE49-F238E27FC236}">
                  <a16:creationId xmlns:a16="http://schemas.microsoft.com/office/drawing/2014/main" id="{00000000-0008-0000-0C00-000052000000}"/>
                </a:ext>
              </a:extLst>
            </xdr:cNvPr>
            <xdr:cNvGrpSpPr/>
          </xdr:nvGrpSpPr>
          <xdr:grpSpPr>
            <a:xfrm>
              <a:off x="4943475" y="1924050"/>
              <a:ext cx="4432300" cy="427038"/>
              <a:chOff x="4819649" y="2062130"/>
              <a:chExt cx="4248137" cy="319088"/>
            </a:xfrm>
          </xdr:grpSpPr>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C00-000040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C00-000041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C00-000042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86" name="Group 85">
              <a:extLst>
                <a:ext uri="{FF2B5EF4-FFF2-40B4-BE49-F238E27FC236}">
                  <a16:creationId xmlns:a16="http://schemas.microsoft.com/office/drawing/2014/main" id="{00000000-0008-0000-0C00-000056000000}"/>
                </a:ext>
              </a:extLst>
            </xdr:cNvPr>
            <xdr:cNvGrpSpPr/>
          </xdr:nvGrpSpPr>
          <xdr:grpSpPr>
            <a:xfrm>
              <a:off x="4943475" y="1924050"/>
              <a:ext cx="4432300" cy="427038"/>
              <a:chOff x="4819649" y="2062130"/>
              <a:chExt cx="4248137" cy="319088"/>
            </a:xfrm>
          </xdr:grpSpPr>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C00-000043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C00-000044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C00-000045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0" name="Group 89">
              <a:extLst>
                <a:ext uri="{FF2B5EF4-FFF2-40B4-BE49-F238E27FC236}">
                  <a16:creationId xmlns:a16="http://schemas.microsoft.com/office/drawing/2014/main" id="{00000000-0008-0000-0C00-00005A000000}"/>
                </a:ext>
              </a:extLst>
            </xdr:cNvPr>
            <xdr:cNvGrpSpPr/>
          </xdr:nvGrpSpPr>
          <xdr:grpSpPr>
            <a:xfrm>
              <a:off x="4943475" y="1924050"/>
              <a:ext cx="4432300" cy="427038"/>
              <a:chOff x="4819649" y="2062130"/>
              <a:chExt cx="4248137" cy="319088"/>
            </a:xfrm>
          </xdr:grpSpPr>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C00-000046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C00-000047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C00-000048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4" name="Group 93">
              <a:extLst>
                <a:ext uri="{FF2B5EF4-FFF2-40B4-BE49-F238E27FC236}">
                  <a16:creationId xmlns:a16="http://schemas.microsoft.com/office/drawing/2014/main" id="{00000000-0008-0000-0C00-00005E000000}"/>
                </a:ext>
              </a:extLst>
            </xdr:cNvPr>
            <xdr:cNvGrpSpPr/>
          </xdr:nvGrpSpPr>
          <xdr:grpSpPr>
            <a:xfrm>
              <a:off x="4943475" y="1924050"/>
              <a:ext cx="4432300" cy="427038"/>
              <a:chOff x="4819649" y="2062130"/>
              <a:chExt cx="4248137" cy="319088"/>
            </a:xfrm>
          </xdr:grpSpPr>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C00-000049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C00-00004A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C00-00004B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8" name="Group 97">
              <a:extLst>
                <a:ext uri="{FF2B5EF4-FFF2-40B4-BE49-F238E27FC236}">
                  <a16:creationId xmlns:a16="http://schemas.microsoft.com/office/drawing/2014/main" id="{00000000-0008-0000-0C00-000062000000}"/>
                </a:ext>
              </a:extLst>
            </xdr:cNvPr>
            <xdr:cNvGrpSpPr/>
          </xdr:nvGrpSpPr>
          <xdr:grpSpPr>
            <a:xfrm>
              <a:off x="4943475" y="1924050"/>
              <a:ext cx="4432300" cy="427038"/>
              <a:chOff x="4819649" y="2062130"/>
              <a:chExt cx="4248137" cy="319088"/>
            </a:xfrm>
          </xdr:grpSpPr>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C00-00004C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C00-00004D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C00-00004E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2" name="Group 101">
              <a:extLst>
                <a:ext uri="{FF2B5EF4-FFF2-40B4-BE49-F238E27FC236}">
                  <a16:creationId xmlns:a16="http://schemas.microsoft.com/office/drawing/2014/main" id="{00000000-0008-0000-0C00-000066000000}"/>
                </a:ext>
              </a:extLst>
            </xdr:cNvPr>
            <xdr:cNvGrpSpPr/>
          </xdr:nvGrpSpPr>
          <xdr:grpSpPr>
            <a:xfrm>
              <a:off x="4943475" y="1924050"/>
              <a:ext cx="4432300" cy="427038"/>
              <a:chOff x="4819649" y="2062130"/>
              <a:chExt cx="4248137" cy="319088"/>
            </a:xfrm>
          </xdr:grpSpPr>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C00-00004F2C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C00-0000502C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C00-0000512C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4943475" y="1924050"/>
              <a:ext cx="4432300" cy="427038"/>
              <a:chOff x="4819648" y="2062130"/>
              <a:chExt cx="4248141" cy="319088"/>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D00-00000330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D00-000006000000}"/>
                </a:ext>
              </a:extLst>
            </xdr:cNvPr>
            <xdr:cNvGrpSpPr/>
          </xdr:nvGrpSpPr>
          <xdr:grpSpPr>
            <a:xfrm>
              <a:off x="4943475" y="1924050"/>
              <a:ext cx="4432300" cy="427038"/>
              <a:chOff x="4819649" y="2062130"/>
              <a:chExt cx="4248137" cy="319088"/>
            </a:xfrm>
          </xdr:grpSpPr>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D00-000004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D00-000005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D00-000006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4943475" y="1924050"/>
              <a:ext cx="4432300" cy="427038"/>
              <a:chOff x="4819649" y="2062130"/>
              <a:chExt cx="4248137" cy="319088"/>
            </a:xfrm>
          </xdr:grpSpPr>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D00-000007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D00-000008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D00-000009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4" name="Group 13">
              <a:extLst>
                <a:ext uri="{FF2B5EF4-FFF2-40B4-BE49-F238E27FC236}">
                  <a16:creationId xmlns:a16="http://schemas.microsoft.com/office/drawing/2014/main" id="{00000000-0008-0000-0D00-00000E000000}"/>
                </a:ext>
              </a:extLst>
            </xdr:cNvPr>
            <xdr:cNvGrpSpPr/>
          </xdr:nvGrpSpPr>
          <xdr:grpSpPr>
            <a:xfrm>
              <a:off x="4943475" y="1924050"/>
              <a:ext cx="4432300" cy="427038"/>
              <a:chOff x="4819649" y="2062130"/>
              <a:chExt cx="4248137" cy="319088"/>
            </a:xfrm>
          </xdr:grpSpPr>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D00-00000A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D00-00000B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D00-00000C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8" name="Group 17">
              <a:extLst>
                <a:ext uri="{FF2B5EF4-FFF2-40B4-BE49-F238E27FC236}">
                  <a16:creationId xmlns:a16="http://schemas.microsoft.com/office/drawing/2014/main" id="{00000000-0008-0000-0D00-000012000000}"/>
                </a:ext>
              </a:extLst>
            </xdr:cNvPr>
            <xdr:cNvGrpSpPr/>
          </xdr:nvGrpSpPr>
          <xdr:grpSpPr>
            <a:xfrm>
              <a:off x="4943475" y="1924050"/>
              <a:ext cx="4432300" cy="427038"/>
              <a:chOff x="4819648" y="2062130"/>
              <a:chExt cx="4248141" cy="319088"/>
            </a:xfrm>
          </xdr:grpSpPr>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D00-00000D30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D00-00000E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D00-00000F30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2" name="Group 21">
              <a:extLst>
                <a:ext uri="{FF2B5EF4-FFF2-40B4-BE49-F238E27FC236}">
                  <a16:creationId xmlns:a16="http://schemas.microsoft.com/office/drawing/2014/main" id="{00000000-0008-0000-0D00-000016000000}"/>
                </a:ext>
              </a:extLst>
            </xdr:cNvPr>
            <xdr:cNvGrpSpPr/>
          </xdr:nvGrpSpPr>
          <xdr:grpSpPr>
            <a:xfrm>
              <a:off x="4943475" y="1924050"/>
              <a:ext cx="4432300" cy="427038"/>
              <a:chOff x="4819649" y="2062130"/>
              <a:chExt cx="4248137" cy="319088"/>
            </a:xfrm>
          </xdr:grpSpPr>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D00-000010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D00-000011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D00-000012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6" name="Group 25">
              <a:extLst>
                <a:ext uri="{FF2B5EF4-FFF2-40B4-BE49-F238E27FC236}">
                  <a16:creationId xmlns:a16="http://schemas.microsoft.com/office/drawing/2014/main" id="{00000000-0008-0000-0D00-00001A000000}"/>
                </a:ext>
              </a:extLst>
            </xdr:cNvPr>
            <xdr:cNvGrpSpPr/>
          </xdr:nvGrpSpPr>
          <xdr:grpSpPr>
            <a:xfrm>
              <a:off x="4943475" y="1924050"/>
              <a:ext cx="4432300" cy="427038"/>
              <a:chOff x="4819649" y="2062130"/>
              <a:chExt cx="4248137" cy="319088"/>
            </a:xfrm>
          </xdr:grpSpPr>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D00-000013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D00-000014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D00-000015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0" name="Group 29">
              <a:extLst>
                <a:ext uri="{FF2B5EF4-FFF2-40B4-BE49-F238E27FC236}">
                  <a16:creationId xmlns:a16="http://schemas.microsoft.com/office/drawing/2014/main" id="{00000000-0008-0000-0D00-00001E000000}"/>
                </a:ext>
              </a:extLst>
            </xdr:cNvPr>
            <xdr:cNvGrpSpPr/>
          </xdr:nvGrpSpPr>
          <xdr:grpSpPr>
            <a:xfrm>
              <a:off x="4943475" y="1924050"/>
              <a:ext cx="4432300" cy="427038"/>
              <a:chOff x="4819649" y="2062130"/>
              <a:chExt cx="4248137" cy="319088"/>
            </a:xfrm>
          </xdr:grpSpPr>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D00-000016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D00-000017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D00-000018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4" name="Group 33">
              <a:extLst>
                <a:ext uri="{FF2B5EF4-FFF2-40B4-BE49-F238E27FC236}">
                  <a16:creationId xmlns:a16="http://schemas.microsoft.com/office/drawing/2014/main" id="{00000000-0008-0000-0D00-000022000000}"/>
                </a:ext>
              </a:extLst>
            </xdr:cNvPr>
            <xdr:cNvGrpSpPr/>
          </xdr:nvGrpSpPr>
          <xdr:grpSpPr>
            <a:xfrm>
              <a:off x="4943475" y="1924050"/>
              <a:ext cx="4432300" cy="427038"/>
              <a:chOff x="4819649" y="2062130"/>
              <a:chExt cx="4248137" cy="319088"/>
            </a:xfrm>
          </xdr:grpSpPr>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D00-000019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D00-00001A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D00-00001B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8" name="Group 37">
              <a:extLst>
                <a:ext uri="{FF2B5EF4-FFF2-40B4-BE49-F238E27FC236}">
                  <a16:creationId xmlns:a16="http://schemas.microsoft.com/office/drawing/2014/main" id="{00000000-0008-0000-0D00-000026000000}"/>
                </a:ext>
              </a:extLst>
            </xdr:cNvPr>
            <xdr:cNvGrpSpPr/>
          </xdr:nvGrpSpPr>
          <xdr:grpSpPr>
            <a:xfrm>
              <a:off x="4943475" y="1924050"/>
              <a:ext cx="4432300" cy="427038"/>
              <a:chOff x="4819649" y="2062130"/>
              <a:chExt cx="4248137" cy="319088"/>
            </a:xfrm>
          </xdr:grpSpPr>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D00-00001C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D00-00001D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D00-00001E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2" name="Group 41">
              <a:extLst>
                <a:ext uri="{FF2B5EF4-FFF2-40B4-BE49-F238E27FC236}">
                  <a16:creationId xmlns:a16="http://schemas.microsoft.com/office/drawing/2014/main" id="{00000000-0008-0000-0D00-00002A000000}"/>
                </a:ext>
              </a:extLst>
            </xdr:cNvPr>
            <xdr:cNvGrpSpPr/>
          </xdr:nvGrpSpPr>
          <xdr:grpSpPr>
            <a:xfrm>
              <a:off x="4943475" y="1924050"/>
              <a:ext cx="4432300" cy="427038"/>
              <a:chOff x="4819648" y="2062130"/>
              <a:chExt cx="4248141" cy="319088"/>
            </a:xfrm>
          </xdr:grpSpPr>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D00-00001F30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D00-000020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D00-00002130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6" name="Group 45">
              <a:extLst>
                <a:ext uri="{FF2B5EF4-FFF2-40B4-BE49-F238E27FC236}">
                  <a16:creationId xmlns:a16="http://schemas.microsoft.com/office/drawing/2014/main" id="{00000000-0008-0000-0D00-00002E000000}"/>
                </a:ext>
              </a:extLst>
            </xdr:cNvPr>
            <xdr:cNvGrpSpPr/>
          </xdr:nvGrpSpPr>
          <xdr:grpSpPr>
            <a:xfrm>
              <a:off x="4943475" y="1924050"/>
              <a:ext cx="4432300" cy="427038"/>
              <a:chOff x="4819649" y="2062130"/>
              <a:chExt cx="4248137" cy="319088"/>
            </a:xfrm>
          </xdr:grpSpPr>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D00-000022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D00-000023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D00-000024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0" name="Group 49">
              <a:extLst>
                <a:ext uri="{FF2B5EF4-FFF2-40B4-BE49-F238E27FC236}">
                  <a16:creationId xmlns:a16="http://schemas.microsoft.com/office/drawing/2014/main" id="{00000000-0008-0000-0D00-000032000000}"/>
                </a:ext>
              </a:extLst>
            </xdr:cNvPr>
            <xdr:cNvGrpSpPr/>
          </xdr:nvGrpSpPr>
          <xdr:grpSpPr>
            <a:xfrm>
              <a:off x="4943475" y="1924050"/>
              <a:ext cx="4432300" cy="427038"/>
              <a:chOff x="4819649" y="2062130"/>
              <a:chExt cx="4248137" cy="319088"/>
            </a:xfrm>
          </xdr:grpSpPr>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D00-000025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D00-000026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D00-000027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4" name="Group 53">
              <a:extLst>
                <a:ext uri="{FF2B5EF4-FFF2-40B4-BE49-F238E27FC236}">
                  <a16:creationId xmlns:a16="http://schemas.microsoft.com/office/drawing/2014/main" id="{00000000-0008-0000-0D00-000036000000}"/>
                </a:ext>
              </a:extLst>
            </xdr:cNvPr>
            <xdr:cNvGrpSpPr/>
          </xdr:nvGrpSpPr>
          <xdr:grpSpPr>
            <a:xfrm>
              <a:off x="4943475" y="1924050"/>
              <a:ext cx="4432300" cy="427038"/>
              <a:chOff x="4819649" y="2062130"/>
              <a:chExt cx="4248137" cy="319088"/>
            </a:xfrm>
          </xdr:grpSpPr>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D00-000028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D00-000029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D00-00002A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8" name="Group 57">
              <a:extLst>
                <a:ext uri="{FF2B5EF4-FFF2-40B4-BE49-F238E27FC236}">
                  <a16:creationId xmlns:a16="http://schemas.microsoft.com/office/drawing/2014/main" id="{00000000-0008-0000-0D00-00003A000000}"/>
                </a:ext>
              </a:extLst>
            </xdr:cNvPr>
            <xdr:cNvGrpSpPr/>
          </xdr:nvGrpSpPr>
          <xdr:grpSpPr>
            <a:xfrm>
              <a:off x="4943475" y="1924050"/>
              <a:ext cx="4432300" cy="427038"/>
              <a:chOff x="4819648" y="2062130"/>
              <a:chExt cx="4248141" cy="319088"/>
            </a:xfrm>
          </xdr:grpSpPr>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D00-00002B30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D00-00002C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D00-00002D30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2" name="Group 61">
              <a:extLst>
                <a:ext uri="{FF2B5EF4-FFF2-40B4-BE49-F238E27FC236}">
                  <a16:creationId xmlns:a16="http://schemas.microsoft.com/office/drawing/2014/main" id="{00000000-0008-0000-0D00-00003E000000}"/>
                </a:ext>
              </a:extLst>
            </xdr:cNvPr>
            <xdr:cNvGrpSpPr/>
          </xdr:nvGrpSpPr>
          <xdr:grpSpPr>
            <a:xfrm>
              <a:off x="4943475" y="1924050"/>
              <a:ext cx="4432300" cy="427038"/>
              <a:chOff x="4819649" y="2062130"/>
              <a:chExt cx="4248137" cy="319088"/>
            </a:xfrm>
          </xdr:grpSpPr>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D00-00002E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D00-00002F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D00-000030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6" name="Group 65">
              <a:extLst>
                <a:ext uri="{FF2B5EF4-FFF2-40B4-BE49-F238E27FC236}">
                  <a16:creationId xmlns:a16="http://schemas.microsoft.com/office/drawing/2014/main" id="{00000000-0008-0000-0D00-000042000000}"/>
                </a:ext>
              </a:extLst>
            </xdr:cNvPr>
            <xdr:cNvGrpSpPr/>
          </xdr:nvGrpSpPr>
          <xdr:grpSpPr>
            <a:xfrm>
              <a:off x="4943475" y="1924050"/>
              <a:ext cx="4432300" cy="427038"/>
              <a:chOff x="4819649" y="2062130"/>
              <a:chExt cx="4248137" cy="319088"/>
            </a:xfrm>
          </xdr:grpSpPr>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D00-000031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D00-000032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D00-000033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0" name="Group 69">
              <a:extLst>
                <a:ext uri="{FF2B5EF4-FFF2-40B4-BE49-F238E27FC236}">
                  <a16:creationId xmlns:a16="http://schemas.microsoft.com/office/drawing/2014/main" id="{00000000-0008-0000-0D00-000046000000}"/>
                </a:ext>
              </a:extLst>
            </xdr:cNvPr>
            <xdr:cNvGrpSpPr/>
          </xdr:nvGrpSpPr>
          <xdr:grpSpPr>
            <a:xfrm>
              <a:off x="4943475" y="1924050"/>
              <a:ext cx="4432300" cy="427038"/>
              <a:chOff x="4819649" y="2062130"/>
              <a:chExt cx="4248137" cy="319088"/>
            </a:xfrm>
          </xdr:grpSpPr>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D00-000034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D00-000035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D00-000036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4" name="Group 73">
              <a:extLst>
                <a:ext uri="{FF2B5EF4-FFF2-40B4-BE49-F238E27FC236}">
                  <a16:creationId xmlns:a16="http://schemas.microsoft.com/office/drawing/2014/main" id="{00000000-0008-0000-0D00-00004A000000}"/>
                </a:ext>
              </a:extLst>
            </xdr:cNvPr>
            <xdr:cNvGrpSpPr/>
          </xdr:nvGrpSpPr>
          <xdr:grpSpPr>
            <a:xfrm>
              <a:off x="4943475" y="1924050"/>
              <a:ext cx="4432300" cy="427038"/>
              <a:chOff x="4819649" y="2062130"/>
              <a:chExt cx="4248137" cy="319088"/>
            </a:xfrm>
          </xdr:grpSpPr>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D00-000037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D00-000038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D00-000039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8" name="Group 77">
              <a:extLst>
                <a:ext uri="{FF2B5EF4-FFF2-40B4-BE49-F238E27FC236}">
                  <a16:creationId xmlns:a16="http://schemas.microsoft.com/office/drawing/2014/main" id="{00000000-0008-0000-0D00-00004E000000}"/>
                </a:ext>
              </a:extLst>
            </xdr:cNvPr>
            <xdr:cNvGrpSpPr/>
          </xdr:nvGrpSpPr>
          <xdr:grpSpPr>
            <a:xfrm>
              <a:off x="4943475" y="1924050"/>
              <a:ext cx="4432300" cy="427038"/>
              <a:chOff x="4819649" y="2062130"/>
              <a:chExt cx="4248137" cy="319088"/>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D00-00003A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D00-00003B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D00-00003C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82" name="Group 81">
              <a:extLst>
                <a:ext uri="{FF2B5EF4-FFF2-40B4-BE49-F238E27FC236}">
                  <a16:creationId xmlns:a16="http://schemas.microsoft.com/office/drawing/2014/main" id="{00000000-0008-0000-0D00-000052000000}"/>
                </a:ext>
              </a:extLst>
            </xdr:cNvPr>
            <xdr:cNvGrpSpPr/>
          </xdr:nvGrpSpPr>
          <xdr:grpSpPr>
            <a:xfrm>
              <a:off x="4943475" y="1924050"/>
              <a:ext cx="4432300" cy="427038"/>
              <a:chOff x="4819649" y="2062130"/>
              <a:chExt cx="4248137" cy="319088"/>
            </a:xfrm>
          </xdr:grpSpPr>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D00-00003D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D00-00003E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D00-00003F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86" name="Group 85">
              <a:extLst>
                <a:ext uri="{FF2B5EF4-FFF2-40B4-BE49-F238E27FC236}">
                  <a16:creationId xmlns:a16="http://schemas.microsoft.com/office/drawing/2014/main" id="{00000000-0008-0000-0D00-000056000000}"/>
                </a:ext>
              </a:extLst>
            </xdr:cNvPr>
            <xdr:cNvGrpSpPr/>
          </xdr:nvGrpSpPr>
          <xdr:grpSpPr>
            <a:xfrm>
              <a:off x="4943475" y="1924050"/>
              <a:ext cx="4432300" cy="427038"/>
              <a:chOff x="4819649" y="2062130"/>
              <a:chExt cx="4248137" cy="319088"/>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D00-000040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D00-000041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D00-000042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0" name="Group 89">
              <a:extLst>
                <a:ext uri="{FF2B5EF4-FFF2-40B4-BE49-F238E27FC236}">
                  <a16:creationId xmlns:a16="http://schemas.microsoft.com/office/drawing/2014/main" id="{00000000-0008-0000-0D00-00005A000000}"/>
                </a:ext>
              </a:extLst>
            </xdr:cNvPr>
            <xdr:cNvGrpSpPr/>
          </xdr:nvGrpSpPr>
          <xdr:grpSpPr>
            <a:xfrm>
              <a:off x="4943475" y="1924050"/>
              <a:ext cx="4432300" cy="427038"/>
              <a:chOff x="4819649" y="2062130"/>
              <a:chExt cx="4248137" cy="319088"/>
            </a:xfrm>
          </xdr:grpSpPr>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D00-000043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D00-000044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D00-000045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4" name="Group 93">
              <a:extLst>
                <a:ext uri="{FF2B5EF4-FFF2-40B4-BE49-F238E27FC236}">
                  <a16:creationId xmlns:a16="http://schemas.microsoft.com/office/drawing/2014/main" id="{00000000-0008-0000-0D00-00005E000000}"/>
                </a:ext>
              </a:extLst>
            </xdr:cNvPr>
            <xdr:cNvGrpSpPr/>
          </xdr:nvGrpSpPr>
          <xdr:grpSpPr>
            <a:xfrm>
              <a:off x="4943475" y="1924050"/>
              <a:ext cx="4432300" cy="427038"/>
              <a:chOff x="4819649" y="2062130"/>
              <a:chExt cx="4248137" cy="319088"/>
            </a:xfrm>
          </xdr:grpSpPr>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D00-000046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D00-000047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D00-000048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8" name="Group 97">
              <a:extLst>
                <a:ext uri="{FF2B5EF4-FFF2-40B4-BE49-F238E27FC236}">
                  <a16:creationId xmlns:a16="http://schemas.microsoft.com/office/drawing/2014/main" id="{00000000-0008-0000-0D00-000062000000}"/>
                </a:ext>
              </a:extLst>
            </xdr:cNvPr>
            <xdr:cNvGrpSpPr/>
          </xdr:nvGrpSpPr>
          <xdr:grpSpPr>
            <a:xfrm>
              <a:off x="4943475" y="1924050"/>
              <a:ext cx="4432300" cy="427038"/>
              <a:chOff x="4819649" y="2062130"/>
              <a:chExt cx="4248137" cy="319088"/>
            </a:xfrm>
          </xdr:grpSpPr>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D00-000049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D00-00004A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D00-00004B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2" name="Group 101">
              <a:extLst>
                <a:ext uri="{FF2B5EF4-FFF2-40B4-BE49-F238E27FC236}">
                  <a16:creationId xmlns:a16="http://schemas.microsoft.com/office/drawing/2014/main" id="{00000000-0008-0000-0D00-000066000000}"/>
                </a:ext>
              </a:extLst>
            </xdr:cNvPr>
            <xdr:cNvGrpSpPr/>
          </xdr:nvGrpSpPr>
          <xdr:grpSpPr>
            <a:xfrm>
              <a:off x="4943475" y="1924050"/>
              <a:ext cx="4432300" cy="427038"/>
              <a:chOff x="4819649" y="2062130"/>
              <a:chExt cx="4248137" cy="319088"/>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D00-00004C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D00-00004D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D00-00004E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6" name="Group 105">
              <a:extLst>
                <a:ext uri="{FF2B5EF4-FFF2-40B4-BE49-F238E27FC236}">
                  <a16:creationId xmlns:a16="http://schemas.microsoft.com/office/drawing/2014/main" id="{00000000-0008-0000-0D00-00006A000000}"/>
                </a:ext>
              </a:extLst>
            </xdr:cNvPr>
            <xdr:cNvGrpSpPr/>
          </xdr:nvGrpSpPr>
          <xdr:grpSpPr>
            <a:xfrm>
              <a:off x="4943475" y="1924050"/>
              <a:ext cx="4432300" cy="427038"/>
              <a:chOff x="4819649" y="2062130"/>
              <a:chExt cx="4248137" cy="319088"/>
            </a:xfrm>
          </xdr:grpSpPr>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D00-00004F3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D00-0000503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D00-0000513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4943475" y="1924050"/>
              <a:ext cx="4432300" cy="427038"/>
              <a:chOff x="4819648" y="2062130"/>
              <a:chExt cx="4248141" cy="319088"/>
            </a:xfrm>
          </xdr:grpSpPr>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E00-00000234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E00-000003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E00-00000434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E00-000006000000}"/>
                </a:ext>
              </a:extLst>
            </xdr:cNvPr>
            <xdr:cNvGrpSpPr/>
          </xdr:nvGrpSpPr>
          <xdr:grpSpPr>
            <a:xfrm>
              <a:off x="4943475" y="1924050"/>
              <a:ext cx="4432300" cy="427038"/>
              <a:chOff x="4819649" y="2062130"/>
              <a:chExt cx="4248137" cy="319088"/>
            </a:xfrm>
          </xdr:grpSpPr>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E00-000006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E00-000007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E00-000008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4943475" y="1924050"/>
              <a:ext cx="4432300" cy="427038"/>
              <a:chOff x="4819649" y="2062130"/>
              <a:chExt cx="4248137" cy="319088"/>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E00-000009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E00-00000A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E00-00000B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4" name="Group 13">
              <a:extLst>
                <a:ext uri="{FF2B5EF4-FFF2-40B4-BE49-F238E27FC236}">
                  <a16:creationId xmlns:a16="http://schemas.microsoft.com/office/drawing/2014/main" id="{00000000-0008-0000-0E00-00000E000000}"/>
                </a:ext>
              </a:extLst>
            </xdr:cNvPr>
            <xdr:cNvGrpSpPr/>
          </xdr:nvGrpSpPr>
          <xdr:grpSpPr>
            <a:xfrm>
              <a:off x="4943475" y="1924050"/>
              <a:ext cx="4432300" cy="427038"/>
              <a:chOff x="4819649" y="2062130"/>
              <a:chExt cx="4248137" cy="319088"/>
            </a:xfrm>
          </xdr:grpSpPr>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E00-00000C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E00-00000D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E00-00000E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8" name="Group 17">
              <a:extLst>
                <a:ext uri="{FF2B5EF4-FFF2-40B4-BE49-F238E27FC236}">
                  <a16:creationId xmlns:a16="http://schemas.microsoft.com/office/drawing/2014/main" id="{00000000-0008-0000-0E00-000012000000}"/>
                </a:ext>
              </a:extLst>
            </xdr:cNvPr>
            <xdr:cNvGrpSpPr/>
          </xdr:nvGrpSpPr>
          <xdr:grpSpPr>
            <a:xfrm>
              <a:off x="4943475" y="1924050"/>
              <a:ext cx="4432300" cy="427038"/>
              <a:chOff x="4819648" y="2062130"/>
              <a:chExt cx="4248141" cy="319088"/>
            </a:xfrm>
          </xdr:grpSpPr>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E00-00000F34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E00-000010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E00-00001134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4943475" y="1924050"/>
              <a:ext cx="4432300" cy="427038"/>
              <a:chOff x="4819649" y="2062130"/>
              <a:chExt cx="4248137" cy="319088"/>
            </a:xfrm>
          </xdr:grpSpPr>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E00-000012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E00-000013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E00-000014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6" name="Group 25">
              <a:extLst>
                <a:ext uri="{FF2B5EF4-FFF2-40B4-BE49-F238E27FC236}">
                  <a16:creationId xmlns:a16="http://schemas.microsoft.com/office/drawing/2014/main" id="{00000000-0008-0000-0E00-00001A000000}"/>
                </a:ext>
              </a:extLst>
            </xdr:cNvPr>
            <xdr:cNvGrpSpPr/>
          </xdr:nvGrpSpPr>
          <xdr:grpSpPr>
            <a:xfrm>
              <a:off x="4943475" y="1924050"/>
              <a:ext cx="4432300" cy="427038"/>
              <a:chOff x="4819649" y="2062130"/>
              <a:chExt cx="4248137" cy="319088"/>
            </a:xfrm>
          </xdr:grpSpPr>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E00-000015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E00-000016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E00-000017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0" name="Group 29">
              <a:extLst>
                <a:ext uri="{FF2B5EF4-FFF2-40B4-BE49-F238E27FC236}">
                  <a16:creationId xmlns:a16="http://schemas.microsoft.com/office/drawing/2014/main" id="{00000000-0008-0000-0E00-00001E000000}"/>
                </a:ext>
              </a:extLst>
            </xdr:cNvPr>
            <xdr:cNvGrpSpPr/>
          </xdr:nvGrpSpPr>
          <xdr:grpSpPr>
            <a:xfrm>
              <a:off x="4943475" y="1924050"/>
              <a:ext cx="4432300" cy="427038"/>
              <a:chOff x="4819649" y="2062130"/>
              <a:chExt cx="4248137" cy="319088"/>
            </a:xfrm>
          </xdr:grpSpPr>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E00-000018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E00-000019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E00-00001A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4" name="Group 33">
              <a:extLst>
                <a:ext uri="{FF2B5EF4-FFF2-40B4-BE49-F238E27FC236}">
                  <a16:creationId xmlns:a16="http://schemas.microsoft.com/office/drawing/2014/main" id="{00000000-0008-0000-0E00-000022000000}"/>
                </a:ext>
              </a:extLst>
            </xdr:cNvPr>
            <xdr:cNvGrpSpPr/>
          </xdr:nvGrpSpPr>
          <xdr:grpSpPr>
            <a:xfrm>
              <a:off x="4943475" y="1924050"/>
              <a:ext cx="4432300" cy="427038"/>
              <a:chOff x="4819648" y="2062130"/>
              <a:chExt cx="4248141" cy="319088"/>
            </a:xfrm>
          </xdr:grpSpPr>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E00-00001B34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E00-00001C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E00-00001D34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8" name="Group 37">
              <a:extLst>
                <a:ext uri="{FF2B5EF4-FFF2-40B4-BE49-F238E27FC236}">
                  <a16:creationId xmlns:a16="http://schemas.microsoft.com/office/drawing/2014/main" id="{00000000-0008-0000-0E00-000026000000}"/>
                </a:ext>
              </a:extLst>
            </xdr:cNvPr>
            <xdr:cNvGrpSpPr/>
          </xdr:nvGrpSpPr>
          <xdr:grpSpPr>
            <a:xfrm>
              <a:off x="4943475" y="1924050"/>
              <a:ext cx="4432300" cy="427038"/>
              <a:chOff x="4819649" y="2062130"/>
              <a:chExt cx="4248137" cy="319088"/>
            </a:xfrm>
          </xdr:grpSpPr>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E00-00001E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E00-00001F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E00-000020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2" name="Group 41">
              <a:extLst>
                <a:ext uri="{FF2B5EF4-FFF2-40B4-BE49-F238E27FC236}">
                  <a16:creationId xmlns:a16="http://schemas.microsoft.com/office/drawing/2014/main" id="{00000000-0008-0000-0E00-00002A000000}"/>
                </a:ext>
              </a:extLst>
            </xdr:cNvPr>
            <xdr:cNvGrpSpPr/>
          </xdr:nvGrpSpPr>
          <xdr:grpSpPr>
            <a:xfrm>
              <a:off x="4943475" y="1924050"/>
              <a:ext cx="4432300" cy="427038"/>
              <a:chOff x="4819649" y="2062130"/>
              <a:chExt cx="4248137" cy="319088"/>
            </a:xfrm>
          </xdr:grpSpPr>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E00-000021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E00-000022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E00-000023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6" name="Group 45">
              <a:extLst>
                <a:ext uri="{FF2B5EF4-FFF2-40B4-BE49-F238E27FC236}">
                  <a16:creationId xmlns:a16="http://schemas.microsoft.com/office/drawing/2014/main" id="{00000000-0008-0000-0E00-00002E000000}"/>
                </a:ext>
              </a:extLst>
            </xdr:cNvPr>
            <xdr:cNvGrpSpPr/>
          </xdr:nvGrpSpPr>
          <xdr:grpSpPr>
            <a:xfrm>
              <a:off x="4943475" y="1924050"/>
              <a:ext cx="4432300" cy="427038"/>
              <a:chOff x="4819649" y="2062130"/>
              <a:chExt cx="4248137" cy="319088"/>
            </a:xfrm>
          </xdr:grpSpPr>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E00-000024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E00-000025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E00-000026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0" name="Group 49">
              <a:extLst>
                <a:ext uri="{FF2B5EF4-FFF2-40B4-BE49-F238E27FC236}">
                  <a16:creationId xmlns:a16="http://schemas.microsoft.com/office/drawing/2014/main" id="{00000000-0008-0000-0E00-000032000000}"/>
                </a:ext>
              </a:extLst>
            </xdr:cNvPr>
            <xdr:cNvGrpSpPr/>
          </xdr:nvGrpSpPr>
          <xdr:grpSpPr>
            <a:xfrm>
              <a:off x="4943475" y="1924050"/>
              <a:ext cx="4432300" cy="427038"/>
              <a:chOff x="4819649" y="2062130"/>
              <a:chExt cx="4248137" cy="319088"/>
            </a:xfrm>
          </xdr:grpSpPr>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E00-000027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E00-000028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E00-000029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4" name="Group 53">
              <a:extLst>
                <a:ext uri="{FF2B5EF4-FFF2-40B4-BE49-F238E27FC236}">
                  <a16:creationId xmlns:a16="http://schemas.microsoft.com/office/drawing/2014/main" id="{00000000-0008-0000-0E00-000036000000}"/>
                </a:ext>
              </a:extLst>
            </xdr:cNvPr>
            <xdr:cNvGrpSpPr/>
          </xdr:nvGrpSpPr>
          <xdr:grpSpPr>
            <a:xfrm>
              <a:off x="4943475" y="1924050"/>
              <a:ext cx="4432300" cy="427038"/>
              <a:chOff x="4819649" y="2062130"/>
              <a:chExt cx="4248137" cy="319088"/>
            </a:xfrm>
          </xdr:grpSpPr>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E00-00002A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E00-00002B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E00-00002C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8" name="Group 57">
              <a:extLst>
                <a:ext uri="{FF2B5EF4-FFF2-40B4-BE49-F238E27FC236}">
                  <a16:creationId xmlns:a16="http://schemas.microsoft.com/office/drawing/2014/main" id="{00000000-0008-0000-0E00-00003A000000}"/>
                </a:ext>
              </a:extLst>
            </xdr:cNvPr>
            <xdr:cNvGrpSpPr/>
          </xdr:nvGrpSpPr>
          <xdr:grpSpPr>
            <a:xfrm>
              <a:off x="4943475" y="1924050"/>
              <a:ext cx="4432300" cy="427038"/>
              <a:chOff x="4819648" y="2062130"/>
              <a:chExt cx="4248141" cy="319088"/>
            </a:xfrm>
          </xdr:grpSpPr>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E00-00002D34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E00-00002E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E00-00002F34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2" name="Group 61">
              <a:extLst>
                <a:ext uri="{FF2B5EF4-FFF2-40B4-BE49-F238E27FC236}">
                  <a16:creationId xmlns:a16="http://schemas.microsoft.com/office/drawing/2014/main" id="{00000000-0008-0000-0E00-00003E000000}"/>
                </a:ext>
              </a:extLst>
            </xdr:cNvPr>
            <xdr:cNvGrpSpPr/>
          </xdr:nvGrpSpPr>
          <xdr:grpSpPr>
            <a:xfrm>
              <a:off x="4943475" y="1924050"/>
              <a:ext cx="4432300" cy="427038"/>
              <a:chOff x="4819649" y="2062130"/>
              <a:chExt cx="4248137" cy="319088"/>
            </a:xfrm>
          </xdr:grpSpPr>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E00-000030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E00-000031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E00-000032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6" name="Group 65">
              <a:extLst>
                <a:ext uri="{FF2B5EF4-FFF2-40B4-BE49-F238E27FC236}">
                  <a16:creationId xmlns:a16="http://schemas.microsoft.com/office/drawing/2014/main" id="{00000000-0008-0000-0E00-000042000000}"/>
                </a:ext>
              </a:extLst>
            </xdr:cNvPr>
            <xdr:cNvGrpSpPr/>
          </xdr:nvGrpSpPr>
          <xdr:grpSpPr>
            <a:xfrm>
              <a:off x="4943475" y="1924050"/>
              <a:ext cx="4432300" cy="427038"/>
              <a:chOff x="4819649" y="2062130"/>
              <a:chExt cx="4248137" cy="319088"/>
            </a:xfrm>
          </xdr:grpSpPr>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E00-000033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E00-000034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E00-000035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0" name="Group 69">
              <a:extLst>
                <a:ext uri="{FF2B5EF4-FFF2-40B4-BE49-F238E27FC236}">
                  <a16:creationId xmlns:a16="http://schemas.microsoft.com/office/drawing/2014/main" id="{00000000-0008-0000-0E00-000046000000}"/>
                </a:ext>
              </a:extLst>
            </xdr:cNvPr>
            <xdr:cNvGrpSpPr/>
          </xdr:nvGrpSpPr>
          <xdr:grpSpPr>
            <a:xfrm>
              <a:off x="4943475" y="1924050"/>
              <a:ext cx="4432300" cy="427038"/>
              <a:chOff x="4819649" y="2062130"/>
              <a:chExt cx="4248137" cy="319088"/>
            </a:xfrm>
          </xdr:grpSpPr>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E00-000036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E00-000037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E00-000038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4" name="Group 73">
              <a:extLst>
                <a:ext uri="{FF2B5EF4-FFF2-40B4-BE49-F238E27FC236}">
                  <a16:creationId xmlns:a16="http://schemas.microsoft.com/office/drawing/2014/main" id="{00000000-0008-0000-0E00-00004A000000}"/>
                </a:ext>
              </a:extLst>
            </xdr:cNvPr>
            <xdr:cNvGrpSpPr/>
          </xdr:nvGrpSpPr>
          <xdr:grpSpPr>
            <a:xfrm>
              <a:off x="4943475" y="1924050"/>
              <a:ext cx="4432300" cy="427038"/>
              <a:chOff x="4819648" y="2062130"/>
              <a:chExt cx="4248141" cy="319088"/>
            </a:xfrm>
          </xdr:grpSpPr>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E00-000039340000}"/>
                  </a:ext>
                </a:extLst>
              </xdr:cNvPr>
              <xdr:cNvSpPr/>
            </xdr:nvSpPr>
            <xdr:spPr bwMode="auto">
              <a:xfrm>
                <a:off x="4819648"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E00-00003A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E00-00003B340000}"/>
                  </a:ext>
                </a:extLst>
              </xdr:cNvPr>
              <xdr:cNvSpPr/>
            </xdr:nvSpPr>
            <xdr:spPr bwMode="auto">
              <a:xfrm>
                <a:off x="8762991"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8" name="Group 77">
              <a:extLst>
                <a:ext uri="{FF2B5EF4-FFF2-40B4-BE49-F238E27FC236}">
                  <a16:creationId xmlns:a16="http://schemas.microsoft.com/office/drawing/2014/main" id="{00000000-0008-0000-0E00-00004E000000}"/>
                </a:ext>
              </a:extLst>
            </xdr:cNvPr>
            <xdr:cNvGrpSpPr/>
          </xdr:nvGrpSpPr>
          <xdr:grpSpPr>
            <a:xfrm>
              <a:off x="4943475" y="1924050"/>
              <a:ext cx="4432300" cy="427038"/>
              <a:chOff x="4819649" y="2062130"/>
              <a:chExt cx="4248137" cy="319088"/>
            </a:xfrm>
          </xdr:grpSpPr>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E00-00003C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E00-00003D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E00-00003E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82" name="Group 81">
              <a:extLst>
                <a:ext uri="{FF2B5EF4-FFF2-40B4-BE49-F238E27FC236}">
                  <a16:creationId xmlns:a16="http://schemas.microsoft.com/office/drawing/2014/main" id="{00000000-0008-0000-0E00-000052000000}"/>
                </a:ext>
              </a:extLst>
            </xdr:cNvPr>
            <xdr:cNvGrpSpPr/>
          </xdr:nvGrpSpPr>
          <xdr:grpSpPr>
            <a:xfrm>
              <a:off x="4943475" y="1924050"/>
              <a:ext cx="4432300" cy="427038"/>
              <a:chOff x="4819649" y="2062130"/>
              <a:chExt cx="4248137" cy="319088"/>
            </a:xfrm>
          </xdr:grpSpPr>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E00-00003F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E00-000040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E00-000041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86" name="Group 85">
              <a:extLst>
                <a:ext uri="{FF2B5EF4-FFF2-40B4-BE49-F238E27FC236}">
                  <a16:creationId xmlns:a16="http://schemas.microsoft.com/office/drawing/2014/main" id="{00000000-0008-0000-0E00-000056000000}"/>
                </a:ext>
              </a:extLst>
            </xdr:cNvPr>
            <xdr:cNvGrpSpPr/>
          </xdr:nvGrpSpPr>
          <xdr:grpSpPr>
            <a:xfrm>
              <a:off x="4943475" y="1924050"/>
              <a:ext cx="4432300" cy="427038"/>
              <a:chOff x="4819649" y="2062130"/>
              <a:chExt cx="4248137" cy="319088"/>
            </a:xfrm>
          </xdr:grpSpPr>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E00-000042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E00-000043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E00-000044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0" name="Group 89">
              <a:extLst>
                <a:ext uri="{FF2B5EF4-FFF2-40B4-BE49-F238E27FC236}">
                  <a16:creationId xmlns:a16="http://schemas.microsoft.com/office/drawing/2014/main" id="{00000000-0008-0000-0E00-00005A000000}"/>
                </a:ext>
              </a:extLst>
            </xdr:cNvPr>
            <xdr:cNvGrpSpPr/>
          </xdr:nvGrpSpPr>
          <xdr:grpSpPr>
            <a:xfrm>
              <a:off x="4943475" y="1924050"/>
              <a:ext cx="4432300" cy="427038"/>
              <a:chOff x="4819649" y="2062130"/>
              <a:chExt cx="4248137" cy="319088"/>
            </a:xfrm>
          </xdr:grpSpPr>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E00-000045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E00-000046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E00-000047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4" name="Group 93">
              <a:extLst>
                <a:ext uri="{FF2B5EF4-FFF2-40B4-BE49-F238E27FC236}">
                  <a16:creationId xmlns:a16="http://schemas.microsoft.com/office/drawing/2014/main" id="{00000000-0008-0000-0E00-00005E000000}"/>
                </a:ext>
              </a:extLst>
            </xdr:cNvPr>
            <xdr:cNvGrpSpPr/>
          </xdr:nvGrpSpPr>
          <xdr:grpSpPr>
            <a:xfrm>
              <a:off x="4943475" y="1924050"/>
              <a:ext cx="4432300" cy="427038"/>
              <a:chOff x="4819649" y="2062130"/>
              <a:chExt cx="4248137" cy="319088"/>
            </a:xfrm>
          </xdr:grpSpPr>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E00-000048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E00-000049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E00-00004A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98" name="Group 97">
              <a:extLst>
                <a:ext uri="{FF2B5EF4-FFF2-40B4-BE49-F238E27FC236}">
                  <a16:creationId xmlns:a16="http://schemas.microsoft.com/office/drawing/2014/main" id="{00000000-0008-0000-0E00-000062000000}"/>
                </a:ext>
              </a:extLst>
            </xdr:cNvPr>
            <xdr:cNvGrpSpPr/>
          </xdr:nvGrpSpPr>
          <xdr:grpSpPr>
            <a:xfrm>
              <a:off x="4943475" y="1924050"/>
              <a:ext cx="4432300" cy="427038"/>
              <a:chOff x="4819649" y="2062130"/>
              <a:chExt cx="4248137" cy="319088"/>
            </a:xfrm>
          </xdr:grpSpPr>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E00-00004B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E00-00004C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E00-00004D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2" name="Group 101">
              <a:extLst>
                <a:ext uri="{FF2B5EF4-FFF2-40B4-BE49-F238E27FC236}">
                  <a16:creationId xmlns:a16="http://schemas.microsoft.com/office/drawing/2014/main" id="{00000000-0008-0000-0E00-000066000000}"/>
                </a:ext>
              </a:extLst>
            </xdr:cNvPr>
            <xdr:cNvGrpSpPr/>
          </xdr:nvGrpSpPr>
          <xdr:grpSpPr>
            <a:xfrm>
              <a:off x="4943475" y="1924050"/>
              <a:ext cx="4432300" cy="427038"/>
              <a:chOff x="4819649" y="2062130"/>
              <a:chExt cx="4248137" cy="319088"/>
            </a:xfrm>
          </xdr:grpSpPr>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E00-00004E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E00-00004F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E00-000050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6" name="Group 105">
              <a:extLst>
                <a:ext uri="{FF2B5EF4-FFF2-40B4-BE49-F238E27FC236}">
                  <a16:creationId xmlns:a16="http://schemas.microsoft.com/office/drawing/2014/main" id="{00000000-0008-0000-0E00-00006A000000}"/>
                </a:ext>
              </a:extLst>
            </xdr:cNvPr>
            <xdr:cNvGrpSpPr/>
          </xdr:nvGrpSpPr>
          <xdr:grpSpPr>
            <a:xfrm>
              <a:off x="4943475" y="1924050"/>
              <a:ext cx="4432300" cy="427038"/>
              <a:chOff x="4819649" y="2062130"/>
              <a:chExt cx="4248137" cy="319088"/>
            </a:xfrm>
          </xdr:grpSpPr>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E00-000051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E00-000052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E00-000053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10" name="Group 109">
              <a:extLst>
                <a:ext uri="{FF2B5EF4-FFF2-40B4-BE49-F238E27FC236}">
                  <a16:creationId xmlns:a16="http://schemas.microsoft.com/office/drawing/2014/main" id="{00000000-0008-0000-0E00-00006E000000}"/>
                </a:ext>
              </a:extLst>
            </xdr:cNvPr>
            <xdr:cNvGrpSpPr/>
          </xdr:nvGrpSpPr>
          <xdr:grpSpPr>
            <a:xfrm>
              <a:off x="4943475" y="1924050"/>
              <a:ext cx="4432300" cy="427038"/>
              <a:chOff x="4819649" y="2062130"/>
              <a:chExt cx="4248137" cy="319088"/>
            </a:xfrm>
          </xdr:grpSpPr>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E00-000054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E00-000055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E00-000056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14" name="Group 113">
              <a:extLst>
                <a:ext uri="{FF2B5EF4-FFF2-40B4-BE49-F238E27FC236}">
                  <a16:creationId xmlns:a16="http://schemas.microsoft.com/office/drawing/2014/main" id="{00000000-0008-0000-0E00-000072000000}"/>
                </a:ext>
              </a:extLst>
            </xdr:cNvPr>
            <xdr:cNvGrpSpPr/>
          </xdr:nvGrpSpPr>
          <xdr:grpSpPr>
            <a:xfrm>
              <a:off x="4943475" y="1924050"/>
              <a:ext cx="4432300" cy="427038"/>
              <a:chOff x="4819649" y="2062130"/>
              <a:chExt cx="4248137" cy="319088"/>
            </a:xfrm>
          </xdr:grpSpPr>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E00-000057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E00-000058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E00-000059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18" name="Group 117">
              <a:extLst>
                <a:ext uri="{FF2B5EF4-FFF2-40B4-BE49-F238E27FC236}">
                  <a16:creationId xmlns:a16="http://schemas.microsoft.com/office/drawing/2014/main" id="{00000000-0008-0000-0E00-000076000000}"/>
                </a:ext>
              </a:extLst>
            </xdr:cNvPr>
            <xdr:cNvGrpSpPr/>
          </xdr:nvGrpSpPr>
          <xdr:grpSpPr>
            <a:xfrm>
              <a:off x="4943475" y="1924050"/>
              <a:ext cx="4432300" cy="427038"/>
              <a:chOff x="4819649" y="2062130"/>
              <a:chExt cx="4248137" cy="319088"/>
            </a:xfrm>
          </xdr:grpSpPr>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E00-00005A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E00-00005B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E00-00005C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22" name="Group 121">
              <a:extLst>
                <a:ext uri="{FF2B5EF4-FFF2-40B4-BE49-F238E27FC236}">
                  <a16:creationId xmlns:a16="http://schemas.microsoft.com/office/drawing/2014/main" id="{00000000-0008-0000-0E00-00007A000000}"/>
                </a:ext>
              </a:extLst>
            </xdr:cNvPr>
            <xdr:cNvGrpSpPr/>
          </xdr:nvGrpSpPr>
          <xdr:grpSpPr>
            <a:xfrm>
              <a:off x="4943475" y="1924050"/>
              <a:ext cx="4432300" cy="427038"/>
              <a:chOff x="4819649" y="2062130"/>
              <a:chExt cx="4248137" cy="319088"/>
            </a:xfrm>
          </xdr:grpSpPr>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E00-00005D3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E00-00005E3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E00-00005F3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016500" y="1933575"/>
              <a:ext cx="4432300" cy="430213"/>
              <a:chOff x="4819651" y="2062127"/>
              <a:chExt cx="4248145" cy="319088"/>
            </a:xfrm>
          </xdr:grpSpPr>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400-000002140000}"/>
                  </a:ext>
                </a:extLst>
              </xdr:cNvPr>
              <xdr:cNvSpPr/>
            </xdr:nvSpPr>
            <xdr:spPr bwMode="auto">
              <a:xfrm>
                <a:off x="4819651"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400-000003140000}"/>
                  </a:ext>
                </a:extLst>
              </xdr:cNvPr>
              <xdr:cNvSpPr/>
            </xdr:nvSpPr>
            <xdr:spPr bwMode="auto">
              <a:xfrm>
                <a:off x="6734175" y="2062127"/>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400-000004140000}"/>
                  </a:ext>
                </a:extLst>
              </xdr:cNvPr>
              <xdr:cNvSpPr/>
            </xdr:nvSpPr>
            <xdr:spPr bwMode="auto">
              <a:xfrm>
                <a:off x="8762996"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385763</xdr:colOff>
      <xdr:row>23</xdr:row>
      <xdr:rowOff>71436</xdr:rowOff>
    </xdr:from>
    <xdr:to>
      <xdr:col>6</xdr:col>
      <xdr:colOff>766762</xdr:colOff>
      <xdr:row>28</xdr:row>
      <xdr:rowOff>166686</xdr:rowOff>
    </xdr:to>
    <xdr:sp macro="" textlink="">
      <xdr:nvSpPr>
        <xdr:cNvPr id="2" name="Speech Bubble: Rectangle with Corners Rounded 1">
          <a:extLst>
            <a:ext uri="{FF2B5EF4-FFF2-40B4-BE49-F238E27FC236}">
              <a16:creationId xmlns:a16="http://schemas.microsoft.com/office/drawing/2014/main" id="{00000000-0008-0000-0200-000002000000}"/>
            </a:ext>
          </a:extLst>
        </xdr:cNvPr>
        <xdr:cNvSpPr/>
      </xdr:nvSpPr>
      <xdr:spPr>
        <a:xfrm>
          <a:off x="3314701" y="4691061"/>
          <a:ext cx="2857499" cy="1095375"/>
        </a:xfrm>
        <a:prstGeom prst="wedgeRoundRectCallout">
          <a:avLst>
            <a:gd name="adj1" fmla="val -61847"/>
            <a:gd name="adj2" fmla="val -3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 </a:t>
          </a:r>
          <a:r>
            <a:rPr lang="en-US" sz="1100" b="0" u="none" baseline="0"/>
            <a:t> Using the</a:t>
          </a:r>
          <a:r>
            <a:rPr lang="en-US" sz="1100" b="1" u="none" baseline="0"/>
            <a:t> </a:t>
          </a:r>
          <a:r>
            <a:rPr lang="en-US" sz="1100" b="1" i="0" u="none" baseline="0">
              <a:solidFill>
                <a:schemeClr val="accent4"/>
              </a:solidFill>
            </a:rPr>
            <a:t>Utility Allowance Schedule</a:t>
          </a:r>
          <a:r>
            <a:rPr lang="en-US" sz="1100" b="0" u="none" baseline="0"/>
            <a:t>, input utility allowance amount for each applicable bedroom size. </a:t>
          </a:r>
        </a:p>
        <a:p>
          <a:pPr algn="l"/>
          <a:endParaRPr lang="en-US" sz="1100" b="0" u="none" baseline="0"/>
        </a:p>
        <a:p>
          <a:pPr algn="l"/>
          <a:r>
            <a:rPr lang="en-US" sz="1100" b="0" u="none" baseline="0"/>
            <a:t>If the category does not apply, leave blank.</a:t>
          </a:r>
        </a:p>
      </xdr:txBody>
    </xdr:sp>
    <xdr:clientData/>
  </xdr:twoCellAnchor>
  <xdr:twoCellAnchor>
    <xdr:from>
      <xdr:col>0</xdr:col>
      <xdr:colOff>130968</xdr:colOff>
      <xdr:row>1</xdr:row>
      <xdr:rowOff>71440</xdr:rowOff>
    </xdr:from>
    <xdr:to>
      <xdr:col>12</xdr:col>
      <xdr:colOff>595311</xdr:colOff>
      <xdr:row>5</xdr:row>
      <xdr:rowOff>154781</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130968" y="261940"/>
          <a:ext cx="10144124" cy="845341"/>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n>
                <a:noFill/>
              </a:ln>
              <a:solidFill>
                <a:schemeClr val="tx2"/>
              </a:solidFill>
            </a:rPr>
            <a:t>Utility</a:t>
          </a:r>
          <a:r>
            <a:rPr lang="en-US" sz="1600" b="1" baseline="0">
              <a:ln>
                <a:noFill/>
              </a:ln>
              <a:solidFill>
                <a:schemeClr val="tx2"/>
              </a:solidFill>
            </a:rPr>
            <a:t> adjustments will be input on the "Utilities Worksheet" tab. Like other amenities included on the "Rent Adjustment Worksheet", utility adjustments will be used to populate the rest of the Flat Rent Market Analysis Tool. </a:t>
          </a:r>
          <a:endParaRPr lang="en-US" sz="1600" b="1">
            <a:ln>
              <a:noFill/>
            </a:ln>
            <a:solidFill>
              <a:schemeClr val="tx2"/>
            </a:solidFill>
          </a:endParaRPr>
        </a:p>
      </xdr:txBody>
    </xdr:sp>
    <xdr:clientData/>
  </xdr:twoCellAnchor>
  <xdr:twoCellAnchor>
    <xdr:from>
      <xdr:col>3</xdr:col>
      <xdr:colOff>392905</xdr:colOff>
      <xdr:row>6</xdr:row>
      <xdr:rowOff>178593</xdr:rowOff>
    </xdr:from>
    <xdr:to>
      <xdr:col>6</xdr:col>
      <xdr:colOff>714374</xdr:colOff>
      <xdr:row>10</xdr:row>
      <xdr:rowOff>166689</xdr:rowOff>
    </xdr:to>
    <xdr:sp macro="" textlink="">
      <xdr:nvSpPr>
        <xdr:cNvPr id="4" name="Speech Bubble: Rectangle with Corners Rounded 3">
          <a:extLst>
            <a:ext uri="{FF2B5EF4-FFF2-40B4-BE49-F238E27FC236}">
              <a16:creationId xmlns:a16="http://schemas.microsoft.com/office/drawing/2014/main" id="{00000000-0008-0000-0200-000004000000}"/>
            </a:ext>
          </a:extLst>
        </xdr:cNvPr>
        <xdr:cNvSpPr/>
      </xdr:nvSpPr>
      <xdr:spPr>
        <a:xfrm>
          <a:off x="2083593" y="1321593"/>
          <a:ext cx="4036219" cy="750096"/>
        </a:xfrm>
        <a:prstGeom prst="wedgeRoundRectCallout">
          <a:avLst>
            <a:gd name="adj1" fmla="val -62805"/>
            <a:gd name="adj2" fmla="val 390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0" u="none" baseline="0"/>
            <a:t> </a:t>
          </a:r>
          <a:r>
            <a:rPr lang="en-US" sz="1100" baseline="0"/>
            <a:t>Users must assess how much each utility type is worth in terms of monthly rent for each applicable bedroom size their particular community.</a:t>
          </a:r>
        </a:p>
      </xdr:txBody>
    </xdr:sp>
    <xdr:clientData/>
  </xdr:twoCellAnchor>
  <xdr:twoCellAnchor>
    <xdr:from>
      <xdr:col>7</xdr:col>
      <xdr:colOff>452436</xdr:colOff>
      <xdr:row>10</xdr:row>
      <xdr:rowOff>104775</xdr:rowOff>
    </xdr:from>
    <xdr:to>
      <xdr:col>12</xdr:col>
      <xdr:colOff>238124</xdr:colOff>
      <xdr:row>15</xdr:row>
      <xdr:rowOff>107155</xdr:rowOff>
    </xdr:to>
    <xdr:sp macro="" textlink="">
      <xdr:nvSpPr>
        <xdr:cNvPr id="5" name="Speech Bubble: Rectangle with Corners Rounded 4">
          <a:extLst>
            <a:ext uri="{FF2B5EF4-FFF2-40B4-BE49-F238E27FC236}">
              <a16:creationId xmlns:a16="http://schemas.microsoft.com/office/drawing/2014/main" id="{00000000-0008-0000-0200-000005000000}"/>
            </a:ext>
          </a:extLst>
        </xdr:cNvPr>
        <xdr:cNvSpPr/>
      </xdr:nvSpPr>
      <xdr:spPr>
        <a:xfrm>
          <a:off x="7291386" y="1914525"/>
          <a:ext cx="2833688" cy="1135855"/>
        </a:xfrm>
        <a:prstGeom prst="wedgeRoundRectCallout">
          <a:avLst>
            <a:gd name="adj1" fmla="val -66029"/>
            <a:gd name="adj2" fmla="val -91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Two</a:t>
          </a:r>
          <a:r>
            <a:rPr lang="en-US" sz="1100" b="1" u="sng"/>
            <a:t>:</a:t>
          </a:r>
          <a:r>
            <a:rPr lang="en-US" sz="1100" b="0" u="none" baseline="0"/>
            <a:t> </a:t>
          </a:r>
          <a:r>
            <a:rPr lang="en-US" sz="1100" baseline="0"/>
            <a:t> For</a:t>
          </a:r>
          <a:r>
            <a:rPr lang="en-US" sz="1100"/>
            <a:t> each utility type, input how much each utility</a:t>
          </a:r>
          <a:r>
            <a:rPr lang="en-US" sz="1100" baseline="0"/>
            <a:t> would adjust the monthly rent.</a:t>
          </a:r>
        </a:p>
        <a:p>
          <a:pPr algn="l"/>
          <a:endParaRPr lang="en-US" sz="1100" baseline="0"/>
        </a:p>
        <a:p>
          <a:pPr algn="l"/>
          <a:r>
            <a:rPr lang="en-US" sz="1100" baseline="0"/>
            <a:t> If the category does not apply, leave blank.</a:t>
          </a:r>
          <a:endParaRPr lang="en-US" sz="1100"/>
        </a:p>
      </xdr:txBody>
    </xdr:sp>
    <xdr:clientData/>
  </xdr:twoCellAnchor>
  <xdr:twoCellAnchor>
    <xdr:from>
      <xdr:col>7</xdr:col>
      <xdr:colOff>380999</xdr:colOff>
      <xdr:row>16</xdr:row>
      <xdr:rowOff>166687</xdr:rowOff>
    </xdr:from>
    <xdr:to>
      <xdr:col>12</xdr:col>
      <xdr:colOff>178594</xdr:colOff>
      <xdr:row>21</xdr:row>
      <xdr:rowOff>142875</xdr:rowOff>
    </xdr:to>
    <xdr:sp macro="" textlink="">
      <xdr:nvSpPr>
        <xdr:cNvPr id="6" name="Speech Bubble: Rectangle with Corners Rounded 5">
          <a:extLst>
            <a:ext uri="{FF2B5EF4-FFF2-40B4-BE49-F238E27FC236}">
              <a16:creationId xmlns:a16="http://schemas.microsoft.com/office/drawing/2014/main" id="{00000000-0008-0000-0200-000006000000}"/>
            </a:ext>
          </a:extLst>
        </xdr:cNvPr>
        <xdr:cNvSpPr/>
      </xdr:nvSpPr>
      <xdr:spPr>
        <a:xfrm>
          <a:off x="7024687" y="3452812"/>
          <a:ext cx="2833688" cy="928688"/>
        </a:xfrm>
        <a:prstGeom prst="wedgeRoundRectCallout">
          <a:avLst>
            <a:gd name="adj1" fmla="val -238702"/>
            <a:gd name="adj2" fmla="val 118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Three</a:t>
          </a:r>
          <a:r>
            <a:rPr lang="en-US" sz="1100" b="1" u="sng"/>
            <a:t>:</a:t>
          </a:r>
          <a:r>
            <a:rPr lang="en-US" sz="1100" b="0" u="none" baseline="0"/>
            <a:t> </a:t>
          </a:r>
          <a:r>
            <a:rPr lang="en-US" sz="1100" baseline="0"/>
            <a:t> Because utility consumption will  increase as the size of the units increase, include adjustments amount for each applicable bedroom size.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11905</xdr:colOff>
      <xdr:row>1</xdr:row>
      <xdr:rowOff>23813</xdr:rowOff>
    </xdr:from>
    <xdr:to>
      <xdr:col>22</xdr:col>
      <xdr:colOff>333375</xdr:colOff>
      <xdr:row>5</xdr:row>
      <xdr:rowOff>90488</xdr:rowOff>
    </xdr:to>
    <xdr:sp macro="" textlink="">
      <xdr:nvSpPr>
        <xdr:cNvPr id="2" name="Rectangle: Rounded Corners 1">
          <a:extLst>
            <a:ext uri="{FF2B5EF4-FFF2-40B4-BE49-F238E27FC236}">
              <a16:creationId xmlns:a16="http://schemas.microsoft.com/office/drawing/2014/main" id="{00000000-0008-0000-0300-000002000000}"/>
            </a:ext>
          </a:extLst>
        </xdr:cNvPr>
        <xdr:cNvSpPr/>
      </xdr:nvSpPr>
      <xdr:spPr>
        <a:xfrm>
          <a:off x="3988593" y="214313"/>
          <a:ext cx="10501313"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blue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428205</xdr:colOff>
      <xdr:row>6</xdr:row>
      <xdr:rowOff>1</xdr:rowOff>
    </xdr:from>
    <xdr:to>
      <xdr:col>22</xdr:col>
      <xdr:colOff>285750</xdr:colOff>
      <xdr:row>9</xdr:row>
      <xdr:rowOff>107155</xdr:rowOff>
    </xdr:to>
    <xdr:sp macro="" textlink="">
      <xdr:nvSpPr>
        <xdr:cNvPr id="12" name="Speech Bubble: Rectangle with Corners Rounded 11">
          <a:extLst>
            <a:ext uri="{FF2B5EF4-FFF2-40B4-BE49-F238E27FC236}">
              <a16:creationId xmlns:a16="http://schemas.microsoft.com/office/drawing/2014/main" id="{00000000-0008-0000-0300-00000C000000}"/>
            </a:ext>
          </a:extLst>
        </xdr:cNvPr>
        <xdr:cNvSpPr/>
      </xdr:nvSpPr>
      <xdr:spPr>
        <a:xfrm>
          <a:off x="10334205" y="1143001"/>
          <a:ext cx="4108076" cy="702467"/>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15</xdr:col>
      <xdr:colOff>497260</xdr:colOff>
      <xdr:row>14</xdr:row>
      <xdr:rowOff>159544</xdr:rowOff>
    </xdr:from>
    <xdr:to>
      <xdr:col>22</xdr:col>
      <xdr:colOff>273844</xdr:colOff>
      <xdr:row>16</xdr:row>
      <xdr:rowOff>121444</xdr:rowOff>
    </xdr:to>
    <xdr:sp macro="" textlink="">
      <xdr:nvSpPr>
        <xdr:cNvPr id="13" name="Speech Bubble: Rectangle with Corners Rounded 12">
          <a:extLst>
            <a:ext uri="{FF2B5EF4-FFF2-40B4-BE49-F238E27FC236}">
              <a16:creationId xmlns:a16="http://schemas.microsoft.com/office/drawing/2014/main" id="{00000000-0008-0000-0300-00000D000000}"/>
            </a:ext>
          </a:extLst>
        </xdr:cNvPr>
        <xdr:cNvSpPr/>
      </xdr:nvSpPr>
      <xdr:spPr>
        <a:xfrm>
          <a:off x="10403260" y="2850357"/>
          <a:ext cx="4027115" cy="342900"/>
        </a:xfrm>
        <a:prstGeom prst="wedgeRoundRectCallout">
          <a:avLst>
            <a:gd name="adj1" fmla="val -60742"/>
            <a:gd name="adj2" fmla="val -141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552030</xdr:colOff>
      <xdr:row>12</xdr:row>
      <xdr:rowOff>119063</xdr:rowOff>
    </xdr:from>
    <xdr:to>
      <xdr:col>22</xdr:col>
      <xdr:colOff>297656</xdr:colOff>
      <xdr:row>14</xdr:row>
      <xdr:rowOff>107156</xdr:rowOff>
    </xdr:to>
    <xdr:sp macro="" textlink="">
      <xdr:nvSpPr>
        <xdr:cNvPr id="14" name="Speech Bubble: Rectangle with Corners Rounded 13">
          <a:extLst>
            <a:ext uri="{FF2B5EF4-FFF2-40B4-BE49-F238E27FC236}">
              <a16:creationId xmlns:a16="http://schemas.microsoft.com/office/drawing/2014/main" id="{00000000-0008-0000-0300-00000E000000}"/>
            </a:ext>
          </a:extLst>
        </xdr:cNvPr>
        <xdr:cNvSpPr/>
      </xdr:nvSpPr>
      <xdr:spPr>
        <a:xfrm>
          <a:off x="10458030" y="2428876"/>
          <a:ext cx="3996157" cy="369093"/>
        </a:xfrm>
        <a:prstGeom prst="wedgeRoundRectCallout">
          <a:avLst>
            <a:gd name="adj1" fmla="val -62927"/>
            <a:gd name="adj2" fmla="val 448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352005</xdr:colOff>
      <xdr:row>25</xdr:row>
      <xdr:rowOff>186532</xdr:rowOff>
    </xdr:from>
    <xdr:to>
      <xdr:col>22</xdr:col>
      <xdr:colOff>250031</xdr:colOff>
      <xdr:row>32</xdr:row>
      <xdr:rowOff>132557</xdr:rowOff>
    </xdr:to>
    <xdr:sp macro="" textlink="">
      <xdr:nvSpPr>
        <xdr:cNvPr id="15" name="Speech Bubble: Rectangle with Corners Rounded 14">
          <a:extLst>
            <a:ext uri="{FF2B5EF4-FFF2-40B4-BE49-F238E27FC236}">
              <a16:creationId xmlns:a16="http://schemas.microsoft.com/office/drawing/2014/main" id="{00000000-0008-0000-0300-00000F000000}"/>
            </a:ext>
          </a:extLst>
        </xdr:cNvPr>
        <xdr:cNvSpPr/>
      </xdr:nvSpPr>
      <xdr:spPr>
        <a:xfrm>
          <a:off x="10258005" y="4972845"/>
          <a:ext cx="4148557" cy="1279525"/>
        </a:xfrm>
        <a:prstGeom prst="wedgeRoundRectCallout">
          <a:avLst>
            <a:gd name="adj1" fmla="val -31018"/>
            <a:gd name="adj2" fmla="val -4940"/>
            <a:gd name="adj3" fmla="val 16667"/>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478211</xdr:colOff>
      <xdr:row>36</xdr:row>
      <xdr:rowOff>26988</xdr:rowOff>
    </xdr:from>
    <xdr:to>
      <xdr:col>22</xdr:col>
      <xdr:colOff>297656</xdr:colOff>
      <xdr:row>40</xdr:row>
      <xdr:rowOff>142874</xdr:rowOff>
    </xdr:to>
    <xdr:sp macro="" textlink="">
      <xdr:nvSpPr>
        <xdr:cNvPr id="16" name="Speech Bubble: Rectangle with Corners Rounded 15">
          <a:extLst>
            <a:ext uri="{FF2B5EF4-FFF2-40B4-BE49-F238E27FC236}">
              <a16:creationId xmlns:a16="http://schemas.microsoft.com/office/drawing/2014/main" id="{00000000-0008-0000-0300-000010000000}"/>
            </a:ext>
          </a:extLst>
        </xdr:cNvPr>
        <xdr:cNvSpPr/>
      </xdr:nvSpPr>
      <xdr:spPr>
        <a:xfrm>
          <a:off x="10384211" y="6908801"/>
          <a:ext cx="4069976" cy="877886"/>
        </a:xfrm>
        <a:prstGeom prst="wedgeRoundRectCallout">
          <a:avLst>
            <a:gd name="adj1" fmla="val -60362"/>
            <a:gd name="adj2" fmla="val 2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497260</xdr:colOff>
      <xdr:row>43</xdr:row>
      <xdr:rowOff>81756</xdr:rowOff>
    </xdr:from>
    <xdr:to>
      <xdr:col>22</xdr:col>
      <xdr:colOff>250030</xdr:colOff>
      <xdr:row>46</xdr:row>
      <xdr:rowOff>53181</xdr:rowOff>
    </xdr:to>
    <xdr:sp macro="" textlink="">
      <xdr:nvSpPr>
        <xdr:cNvPr id="17" name="Speech Bubble: Rectangle with Corners Rounded 16">
          <a:extLst>
            <a:ext uri="{FF2B5EF4-FFF2-40B4-BE49-F238E27FC236}">
              <a16:creationId xmlns:a16="http://schemas.microsoft.com/office/drawing/2014/main" id="{00000000-0008-0000-0300-000011000000}"/>
            </a:ext>
          </a:extLst>
        </xdr:cNvPr>
        <xdr:cNvSpPr/>
      </xdr:nvSpPr>
      <xdr:spPr>
        <a:xfrm>
          <a:off x="10403260" y="8297069"/>
          <a:ext cx="4003301" cy="542925"/>
        </a:xfrm>
        <a:prstGeom prst="wedgeRoundRectCallout">
          <a:avLst>
            <a:gd name="adj1" fmla="val -60797"/>
            <a:gd name="adj2" fmla="val 473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comparable units.</a:t>
          </a:r>
          <a:endParaRPr lang="en-US" sz="1100" baseline="0"/>
        </a:p>
      </xdr:txBody>
    </xdr:sp>
    <xdr:clientData/>
  </xdr:twoCellAnchor>
  <xdr:twoCellAnchor>
    <xdr:from>
      <xdr:col>15</xdr:col>
      <xdr:colOff>416719</xdr:colOff>
      <xdr:row>50</xdr:row>
      <xdr:rowOff>48419</xdr:rowOff>
    </xdr:from>
    <xdr:to>
      <xdr:col>22</xdr:col>
      <xdr:colOff>285750</xdr:colOff>
      <xdr:row>52</xdr:row>
      <xdr:rowOff>226218</xdr:rowOff>
    </xdr:to>
    <xdr:sp macro="" textlink="">
      <xdr:nvSpPr>
        <xdr:cNvPr id="18" name="Speech Bubble: Rectangle with Corners Rounded 17">
          <a:extLst>
            <a:ext uri="{FF2B5EF4-FFF2-40B4-BE49-F238E27FC236}">
              <a16:creationId xmlns:a16="http://schemas.microsoft.com/office/drawing/2014/main" id="{00000000-0008-0000-0300-000012000000}"/>
            </a:ext>
          </a:extLst>
        </xdr:cNvPr>
        <xdr:cNvSpPr/>
      </xdr:nvSpPr>
      <xdr:spPr>
        <a:xfrm>
          <a:off x="10322719" y="9597232"/>
          <a:ext cx="4119562" cy="570705"/>
        </a:xfrm>
        <a:prstGeom prst="wedgeRoundRectCallout">
          <a:avLst>
            <a:gd name="adj1" fmla="val -202544"/>
            <a:gd name="adj2" fmla="val -776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433762</xdr:colOff>
      <xdr:row>21</xdr:row>
      <xdr:rowOff>30163</xdr:rowOff>
    </xdr:from>
    <xdr:to>
      <xdr:col>22</xdr:col>
      <xdr:colOff>345281</xdr:colOff>
      <xdr:row>24</xdr:row>
      <xdr:rowOff>59530</xdr:rowOff>
    </xdr:to>
    <xdr:sp macro="" textlink="">
      <xdr:nvSpPr>
        <xdr:cNvPr id="19" name="Speech Bubble: Rectangle with Corners Rounded 18">
          <a:extLst>
            <a:ext uri="{FF2B5EF4-FFF2-40B4-BE49-F238E27FC236}">
              <a16:creationId xmlns:a16="http://schemas.microsoft.com/office/drawing/2014/main" id="{00000000-0008-0000-0300-000013000000}"/>
            </a:ext>
          </a:extLst>
        </xdr:cNvPr>
        <xdr:cNvSpPr/>
      </xdr:nvSpPr>
      <xdr:spPr>
        <a:xfrm>
          <a:off x="10339762" y="4054476"/>
          <a:ext cx="4162050" cy="600867"/>
        </a:xfrm>
        <a:prstGeom prst="wedgeRoundRectCallout">
          <a:avLst>
            <a:gd name="adj1" fmla="val -59742"/>
            <a:gd name="adj2" fmla="val -38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443286</xdr:colOff>
      <xdr:row>16</xdr:row>
      <xdr:rowOff>178594</xdr:rowOff>
    </xdr:from>
    <xdr:to>
      <xdr:col>22</xdr:col>
      <xdr:colOff>273844</xdr:colOff>
      <xdr:row>19</xdr:row>
      <xdr:rowOff>142874</xdr:rowOff>
    </xdr:to>
    <xdr:sp macro="" textlink="">
      <xdr:nvSpPr>
        <xdr:cNvPr id="20" name="Speech Bubble: Rectangle with Corners Rounded 19">
          <a:extLst>
            <a:ext uri="{FF2B5EF4-FFF2-40B4-BE49-F238E27FC236}">
              <a16:creationId xmlns:a16="http://schemas.microsoft.com/office/drawing/2014/main" id="{00000000-0008-0000-0300-000014000000}"/>
            </a:ext>
          </a:extLst>
        </xdr:cNvPr>
        <xdr:cNvSpPr/>
      </xdr:nvSpPr>
      <xdr:spPr>
        <a:xfrm>
          <a:off x="10349286" y="3250407"/>
          <a:ext cx="4081089" cy="535780"/>
        </a:xfrm>
        <a:prstGeom prst="wedgeRoundRectCallout">
          <a:avLst>
            <a:gd name="adj1" fmla="val -60048"/>
            <a:gd name="adj2" fmla="val -556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twoCellAnchor>
    <xdr:from>
      <xdr:col>15</xdr:col>
      <xdr:colOff>464343</xdr:colOff>
      <xdr:row>9</xdr:row>
      <xdr:rowOff>166688</xdr:rowOff>
    </xdr:from>
    <xdr:to>
      <xdr:col>22</xdr:col>
      <xdr:colOff>261938</xdr:colOff>
      <xdr:row>12</xdr:row>
      <xdr:rowOff>83343</xdr:rowOff>
    </xdr:to>
    <xdr:sp macro="" textlink="">
      <xdr:nvSpPr>
        <xdr:cNvPr id="22" name="Speech Bubble: Rectangle with Corners Rounded 21">
          <a:extLst>
            <a:ext uri="{FF2B5EF4-FFF2-40B4-BE49-F238E27FC236}">
              <a16:creationId xmlns:a16="http://schemas.microsoft.com/office/drawing/2014/main" id="{00000000-0008-0000-0300-000016000000}"/>
            </a:ext>
          </a:extLst>
        </xdr:cNvPr>
        <xdr:cNvSpPr/>
      </xdr:nvSpPr>
      <xdr:spPr>
        <a:xfrm>
          <a:off x="10370343" y="1905001"/>
          <a:ext cx="4048126" cy="488155"/>
        </a:xfrm>
        <a:prstGeom prst="wedgeRoundRectCallout">
          <a:avLst>
            <a:gd name="adj1" fmla="val -61598"/>
            <a:gd name="adj2" fmla="val -184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 for Comparable Units ($)</a:t>
          </a:r>
          <a:r>
            <a:rPr lang="en-US" sz="1100" b="0" u="none" baseline="0"/>
            <a:t> must entered to include that property in this analysis.</a:t>
          </a:r>
          <a:endParaRPr lang="en-US" sz="1100" baseline="0"/>
        </a:p>
      </xdr:txBody>
    </xdr:sp>
    <xdr:clientData/>
  </xdr:twoCellAnchor>
  <xdr:twoCellAnchor>
    <xdr:from>
      <xdr:col>15</xdr:col>
      <xdr:colOff>452437</xdr:colOff>
      <xdr:row>47</xdr:row>
      <xdr:rowOff>1</xdr:rowOff>
    </xdr:from>
    <xdr:to>
      <xdr:col>22</xdr:col>
      <xdr:colOff>250031</xdr:colOff>
      <xdr:row>49</xdr:row>
      <xdr:rowOff>161926</xdr:rowOff>
    </xdr:to>
    <xdr:sp macro="" textlink="">
      <xdr:nvSpPr>
        <xdr:cNvPr id="23" name="Speech Bubble: Rectangle with Corners Rounded 22">
          <a:extLst>
            <a:ext uri="{FF2B5EF4-FFF2-40B4-BE49-F238E27FC236}">
              <a16:creationId xmlns:a16="http://schemas.microsoft.com/office/drawing/2014/main" id="{00000000-0008-0000-0300-000017000000}"/>
            </a:ext>
          </a:extLst>
        </xdr:cNvPr>
        <xdr:cNvSpPr/>
      </xdr:nvSpPr>
      <xdr:spPr>
        <a:xfrm>
          <a:off x="10358437" y="8977314"/>
          <a:ext cx="4048125" cy="542925"/>
        </a:xfrm>
        <a:prstGeom prst="wedgeRoundRectCallout">
          <a:avLst>
            <a:gd name="adj1" fmla="val -60692"/>
            <a:gd name="adj2" fmla="val -316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sng" baseline="0">
              <a:solidFill>
                <a:schemeClr val="lt1"/>
              </a:solidFill>
              <a:effectLst/>
              <a:latin typeface="+mn-lt"/>
              <a:ea typeface="+mn-ea"/>
              <a:cs typeface="+mn-cs"/>
            </a:rPr>
            <a:t>Total Adjustments </a:t>
          </a:r>
          <a:r>
            <a:rPr lang="en-US" sz="1100" b="0" i="0" baseline="0">
              <a:solidFill>
                <a:schemeClr val="lt1"/>
              </a:solidFill>
              <a:effectLst/>
              <a:latin typeface="+mn-lt"/>
              <a:ea typeface="+mn-ea"/>
              <a:cs typeface="+mn-cs"/>
            </a:rPr>
            <a:t>will be calculated but not included in analysis unless there is an ‘Actual Monthly Rent ($)’ entered.</a:t>
          </a:r>
          <a:endParaRPr lang="en-US"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5</xdr:row>
      <xdr:rowOff>3175</xdr:rowOff>
    </xdr:from>
    <xdr:to>
      <xdr:col>20</xdr:col>
      <xdr:colOff>581024</xdr:colOff>
      <xdr:row>9</xdr:row>
      <xdr:rowOff>141566</xdr:rowOff>
    </xdr:to>
    <xdr:sp macro="" textlink="">
      <xdr:nvSpPr>
        <xdr:cNvPr id="2" name="Speech Bubble: Rectangle with Corners Rounded 1">
          <a:extLst>
            <a:ext uri="{FF2B5EF4-FFF2-40B4-BE49-F238E27FC236}">
              <a16:creationId xmlns:a16="http://schemas.microsoft.com/office/drawing/2014/main" id="{00000000-0008-0000-0400-000002000000}"/>
            </a:ext>
          </a:extLst>
        </xdr:cNvPr>
        <xdr:cNvSpPr/>
      </xdr:nvSpPr>
      <xdr:spPr>
        <a:xfrm>
          <a:off x="9953625" y="955675"/>
          <a:ext cx="3238499" cy="925791"/>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6</xdr:col>
      <xdr:colOff>53974</xdr:colOff>
      <xdr:row>0</xdr:row>
      <xdr:rowOff>69850</xdr:rowOff>
    </xdr:from>
    <xdr:to>
      <xdr:col>17</xdr:col>
      <xdr:colOff>292100</xdr:colOff>
      <xdr:row>4</xdr:row>
      <xdr:rowOff>136525</xdr:rowOff>
    </xdr:to>
    <xdr:sp macro="" textlink="">
      <xdr:nvSpPr>
        <xdr:cNvPr id="3" name="Rectangle: Rounded Corners 2">
          <a:extLst>
            <a:ext uri="{FF2B5EF4-FFF2-40B4-BE49-F238E27FC236}">
              <a16:creationId xmlns:a16="http://schemas.microsoft.com/office/drawing/2014/main" id="{00000000-0008-0000-0400-000003000000}"/>
            </a:ext>
          </a:extLst>
        </xdr:cNvPr>
        <xdr:cNvSpPr/>
      </xdr:nvSpPr>
      <xdr:spPr>
        <a:xfrm>
          <a:off x="3711574" y="69850"/>
          <a:ext cx="7362826"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400050</xdr:colOff>
      <xdr:row>13</xdr:row>
      <xdr:rowOff>6350</xdr:rowOff>
    </xdr:from>
    <xdr:to>
      <xdr:col>20</xdr:col>
      <xdr:colOff>571500</xdr:colOff>
      <xdr:row>14</xdr:row>
      <xdr:rowOff>158750</xdr:rowOff>
    </xdr:to>
    <xdr:sp macro="" textlink="">
      <xdr:nvSpPr>
        <xdr:cNvPr id="4" name="Speech Bubble: Rectangle with Corners Rounded 3">
          <a:extLst>
            <a:ext uri="{FF2B5EF4-FFF2-40B4-BE49-F238E27FC236}">
              <a16:creationId xmlns:a16="http://schemas.microsoft.com/office/drawing/2014/main" id="{00000000-0008-0000-0400-000004000000}"/>
            </a:ext>
          </a:extLst>
        </xdr:cNvPr>
        <xdr:cNvSpPr/>
      </xdr:nvSpPr>
      <xdr:spPr>
        <a:xfrm>
          <a:off x="9963150" y="2508250"/>
          <a:ext cx="3219450" cy="342900"/>
        </a:xfrm>
        <a:prstGeom prst="wedgeRoundRectCallout">
          <a:avLst>
            <a:gd name="adj1" fmla="val -61258"/>
            <a:gd name="adj2" fmla="val -211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419099</xdr:colOff>
      <xdr:row>10</xdr:row>
      <xdr:rowOff>25400</xdr:rowOff>
    </xdr:from>
    <xdr:to>
      <xdr:col>20</xdr:col>
      <xdr:colOff>581024</xdr:colOff>
      <xdr:row>12</xdr:row>
      <xdr:rowOff>158750</xdr:rowOff>
    </xdr:to>
    <xdr:sp macro="" textlink="">
      <xdr:nvSpPr>
        <xdr:cNvPr id="5" name="Speech Bubble: Rectangle with Corners Rounded 4">
          <a:extLst>
            <a:ext uri="{FF2B5EF4-FFF2-40B4-BE49-F238E27FC236}">
              <a16:creationId xmlns:a16="http://schemas.microsoft.com/office/drawing/2014/main" id="{00000000-0008-0000-0400-000005000000}"/>
            </a:ext>
          </a:extLst>
        </xdr:cNvPr>
        <xdr:cNvSpPr/>
      </xdr:nvSpPr>
      <xdr:spPr>
        <a:xfrm>
          <a:off x="9982199" y="1955800"/>
          <a:ext cx="3209925" cy="514350"/>
        </a:xfrm>
        <a:prstGeom prst="wedgeRoundRectCallout">
          <a:avLst>
            <a:gd name="adj1" fmla="val -61960"/>
            <a:gd name="adj2" fmla="val 375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457200</xdr:colOff>
      <xdr:row>26</xdr:row>
      <xdr:rowOff>104775</xdr:rowOff>
    </xdr:from>
    <xdr:to>
      <xdr:col>20</xdr:col>
      <xdr:colOff>590550</xdr:colOff>
      <xdr:row>33</xdr:row>
      <xdr:rowOff>50800</xdr:rowOff>
    </xdr:to>
    <xdr:sp macro="" textlink="">
      <xdr:nvSpPr>
        <xdr:cNvPr id="6" name="Speech Bubble: Rectangle with Corners Rounded 5">
          <a:extLst>
            <a:ext uri="{FF2B5EF4-FFF2-40B4-BE49-F238E27FC236}">
              <a16:creationId xmlns:a16="http://schemas.microsoft.com/office/drawing/2014/main" id="{00000000-0008-0000-0400-000006000000}"/>
            </a:ext>
          </a:extLst>
        </xdr:cNvPr>
        <xdr:cNvSpPr/>
      </xdr:nvSpPr>
      <xdr:spPr>
        <a:xfrm>
          <a:off x="10020300" y="5273675"/>
          <a:ext cx="3181350" cy="1279525"/>
        </a:xfrm>
        <a:prstGeom prst="wedgeRoundRectCallout">
          <a:avLst>
            <a:gd name="adj1" fmla="val -62014"/>
            <a:gd name="adj2" fmla="val -254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Section A - B:</a:t>
          </a:r>
          <a:r>
            <a:rPr lang="en-US" sz="1100" b="0" u="none" baseline="0"/>
            <a:t> Using the dropdown menus, select the characteristics of each property.  Each amenity is initially set to  "N". Using the drop down menue, change to "Y" in order to indicate that the unit includes that feature.</a:t>
          </a:r>
          <a:endParaRPr lang="en-US" sz="1100" baseline="0"/>
        </a:p>
      </xdr:txBody>
    </xdr:sp>
    <xdr:clientData/>
  </xdr:twoCellAnchor>
  <xdr:twoCellAnchor>
    <xdr:from>
      <xdr:col>15</xdr:col>
      <xdr:colOff>381000</xdr:colOff>
      <xdr:row>35</xdr:row>
      <xdr:rowOff>76201</xdr:rowOff>
    </xdr:from>
    <xdr:to>
      <xdr:col>20</xdr:col>
      <xdr:colOff>571500</xdr:colOff>
      <xdr:row>41</xdr:row>
      <xdr:rowOff>38101</xdr:rowOff>
    </xdr:to>
    <xdr:sp macro="" textlink="">
      <xdr:nvSpPr>
        <xdr:cNvPr id="7" name="Speech Bubble: Rectangle with Corners Rounded 6">
          <a:extLst>
            <a:ext uri="{FF2B5EF4-FFF2-40B4-BE49-F238E27FC236}">
              <a16:creationId xmlns:a16="http://schemas.microsoft.com/office/drawing/2014/main" id="{00000000-0008-0000-0400-000007000000}"/>
            </a:ext>
          </a:extLst>
        </xdr:cNvPr>
        <xdr:cNvSpPr/>
      </xdr:nvSpPr>
      <xdr:spPr>
        <a:xfrm>
          <a:off x="9563100" y="7258051"/>
          <a:ext cx="3238500" cy="1104900"/>
        </a:xfrm>
        <a:prstGeom prst="wedgeRoundRectCallout">
          <a:avLst>
            <a:gd name="adj1" fmla="val -60123"/>
            <a:gd name="adj2" fmla="val -7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400050</xdr:colOff>
      <xdr:row>43</xdr:row>
      <xdr:rowOff>95250</xdr:rowOff>
    </xdr:from>
    <xdr:to>
      <xdr:col>20</xdr:col>
      <xdr:colOff>590550</xdr:colOff>
      <xdr:row>46</xdr:row>
      <xdr:rowOff>66675</xdr:rowOff>
    </xdr:to>
    <xdr:sp macro="" textlink="">
      <xdr:nvSpPr>
        <xdr:cNvPr id="8" name="Speech Bubble: Rectangle with Corners Rounded 7">
          <a:extLst>
            <a:ext uri="{FF2B5EF4-FFF2-40B4-BE49-F238E27FC236}">
              <a16:creationId xmlns:a16="http://schemas.microsoft.com/office/drawing/2014/main" id="{00000000-0008-0000-0400-000008000000}"/>
            </a:ext>
          </a:extLst>
        </xdr:cNvPr>
        <xdr:cNvSpPr/>
      </xdr:nvSpPr>
      <xdr:spPr>
        <a:xfrm>
          <a:off x="9544050" y="8802221"/>
          <a:ext cx="3216088" cy="542925"/>
        </a:xfrm>
        <a:prstGeom prst="wedgeRoundRectCallout">
          <a:avLst>
            <a:gd name="adj1" fmla="val -61060"/>
            <a:gd name="adj2" fmla="val -22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comaprable units.</a:t>
          </a:r>
          <a:endParaRPr lang="en-US" sz="1100" baseline="0"/>
        </a:p>
      </xdr:txBody>
    </xdr:sp>
    <xdr:clientData/>
  </xdr:twoCellAnchor>
  <xdr:twoCellAnchor>
    <xdr:from>
      <xdr:col>15</xdr:col>
      <xdr:colOff>355226</xdr:colOff>
      <xdr:row>47</xdr:row>
      <xdr:rowOff>180975</xdr:rowOff>
    </xdr:from>
    <xdr:to>
      <xdr:col>20</xdr:col>
      <xdr:colOff>545726</xdr:colOff>
      <xdr:row>50</xdr:row>
      <xdr:rowOff>0</xdr:rowOff>
    </xdr:to>
    <xdr:sp macro="" textlink="">
      <xdr:nvSpPr>
        <xdr:cNvPr id="9" name="Speech Bubble: Rectangle with Corners Rounded 8">
          <a:extLst>
            <a:ext uri="{FF2B5EF4-FFF2-40B4-BE49-F238E27FC236}">
              <a16:creationId xmlns:a16="http://schemas.microsoft.com/office/drawing/2014/main" id="{00000000-0008-0000-0400-000009000000}"/>
            </a:ext>
          </a:extLst>
        </xdr:cNvPr>
        <xdr:cNvSpPr/>
      </xdr:nvSpPr>
      <xdr:spPr>
        <a:xfrm>
          <a:off x="9499226" y="9649946"/>
          <a:ext cx="3216088" cy="693083"/>
        </a:xfrm>
        <a:prstGeom prst="wedgeRoundRectCallout">
          <a:avLst>
            <a:gd name="adj1" fmla="val -242717"/>
            <a:gd name="adj2" fmla="val -59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431800</xdr:colOff>
      <xdr:row>20</xdr:row>
      <xdr:rowOff>127001</xdr:rowOff>
    </xdr:from>
    <xdr:to>
      <xdr:col>20</xdr:col>
      <xdr:colOff>565150</xdr:colOff>
      <xdr:row>24</xdr:row>
      <xdr:rowOff>165101</xdr:rowOff>
    </xdr:to>
    <xdr:sp macro="" textlink="">
      <xdr:nvSpPr>
        <xdr:cNvPr id="10" name="Speech Bubble: Rectangle with Corners Rounded 9">
          <a:extLst>
            <a:ext uri="{FF2B5EF4-FFF2-40B4-BE49-F238E27FC236}">
              <a16:creationId xmlns:a16="http://schemas.microsoft.com/office/drawing/2014/main" id="{00000000-0008-0000-0400-00000A000000}"/>
            </a:ext>
          </a:extLst>
        </xdr:cNvPr>
        <xdr:cNvSpPr/>
      </xdr:nvSpPr>
      <xdr:spPr>
        <a:xfrm>
          <a:off x="9994900" y="4152901"/>
          <a:ext cx="3181350" cy="800100"/>
        </a:xfrm>
        <a:prstGeom prst="wedgeRoundRectCallout">
          <a:avLst>
            <a:gd name="adj1" fmla="val -62013"/>
            <a:gd name="adj2" fmla="val -10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393700</xdr:colOff>
      <xdr:row>15</xdr:row>
      <xdr:rowOff>25400</xdr:rowOff>
    </xdr:from>
    <xdr:to>
      <xdr:col>20</xdr:col>
      <xdr:colOff>527050</xdr:colOff>
      <xdr:row>18</xdr:row>
      <xdr:rowOff>165100</xdr:rowOff>
    </xdr:to>
    <xdr:sp macro="" textlink="">
      <xdr:nvSpPr>
        <xdr:cNvPr id="11" name="Speech Bubble: Rectangle with Corners Rounded 10">
          <a:extLst>
            <a:ext uri="{FF2B5EF4-FFF2-40B4-BE49-F238E27FC236}">
              <a16:creationId xmlns:a16="http://schemas.microsoft.com/office/drawing/2014/main" id="{00000000-0008-0000-0400-00000B000000}"/>
            </a:ext>
          </a:extLst>
        </xdr:cNvPr>
        <xdr:cNvSpPr/>
      </xdr:nvSpPr>
      <xdr:spPr>
        <a:xfrm>
          <a:off x="9956800" y="2908300"/>
          <a:ext cx="3181350" cy="711200"/>
        </a:xfrm>
        <a:prstGeom prst="wedgeRoundRectCallout">
          <a:avLst>
            <a:gd name="adj1" fmla="val -61215"/>
            <a:gd name="adj2" fmla="val -600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961467" y="3258608"/>
              <a:ext cx="4419600" cy="434447"/>
              <a:chOff x="4819654" y="2062129"/>
              <a:chExt cx="4248143" cy="319088"/>
            </a:xfrm>
          </xdr:grpSpPr>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4819654"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500-000002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500-000003B00000}"/>
                  </a:ext>
                </a:extLst>
              </xdr:cNvPr>
              <xdr:cNvSpPr/>
            </xdr:nvSpPr>
            <xdr:spPr bwMode="auto">
              <a:xfrm>
                <a:off x="8762999"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4961467" y="3258608"/>
              <a:ext cx="4419600" cy="434447"/>
              <a:chOff x="4819652" y="2062129"/>
              <a:chExt cx="4248143" cy="319088"/>
            </a:xfrm>
          </xdr:grpSpPr>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500-000004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500-000005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500-000006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4961467" y="3258608"/>
              <a:ext cx="4419600" cy="434447"/>
              <a:chOff x="4819652" y="2062129"/>
              <a:chExt cx="4248143" cy="319088"/>
            </a:xfrm>
          </xdr:grpSpPr>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500-000007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500-000008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500-000009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14" name="Group 13">
              <a:extLst>
                <a:ext uri="{FF2B5EF4-FFF2-40B4-BE49-F238E27FC236}">
                  <a16:creationId xmlns:a16="http://schemas.microsoft.com/office/drawing/2014/main" id="{00000000-0008-0000-0500-00000E000000}"/>
                </a:ext>
              </a:extLst>
            </xdr:cNvPr>
            <xdr:cNvGrpSpPr/>
          </xdr:nvGrpSpPr>
          <xdr:grpSpPr>
            <a:xfrm>
              <a:off x="4961467" y="3258608"/>
              <a:ext cx="4419600" cy="434447"/>
              <a:chOff x="4819652" y="2062129"/>
              <a:chExt cx="4248143" cy="319088"/>
            </a:xfrm>
          </xdr:grpSpPr>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500-00000A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500-00000B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500-00000C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4961467" y="3258608"/>
              <a:ext cx="4419600" cy="434447"/>
              <a:chOff x="4819652" y="2062129"/>
              <a:chExt cx="4248143" cy="319088"/>
            </a:xfrm>
          </xdr:grpSpPr>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500-00000E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500-00000F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4961467" y="3258608"/>
              <a:ext cx="4419600" cy="434447"/>
              <a:chOff x="4819652" y="2062129"/>
              <a:chExt cx="4248143" cy="319088"/>
            </a:xfrm>
          </xdr:grpSpPr>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500-000010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500-000011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500-000012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26" name="Group 25">
              <a:extLst>
                <a:ext uri="{FF2B5EF4-FFF2-40B4-BE49-F238E27FC236}">
                  <a16:creationId xmlns:a16="http://schemas.microsoft.com/office/drawing/2014/main" id="{00000000-0008-0000-0500-00001A000000}"/>
                </a:ext>
              </a:extLst>
            </xdr:cNvPr>
            <xdr:cNvGrpSpPr/>
          </xdr:nvGrpSpPr>
          <xdr:grpSpPr>
            <a:xfrm>
              <a:off x="4961467" y="3258608"/>
              <a:ext cx="4419600" cy="434447"/>
              <a:chOff x="4819652" y="2062129"/>
              <a:chExt cx="4248143" cy="319088"/>
            </a:xfrm>
          </xdr:grpSpPr>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500-000013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500-000014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500-000015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30" name="Group 29">
              <a:extLst>
                <a:ext uri="{FF2B5EF4-FFF2-40B4-BE49-F238E27FC236}">
                  <a16:creationId xmlns:a16="http://schemas.microsoft.com/office/drawing/2014/main" id="{00000000-0008-0000-0500-00001E000000}"/>
                </a:ext>
              </a:extLst>
            </xdr:cNvPr>
            <xdr:cNvGrpSpPr/>
          </xdr:nvGrpSpPr>
          <xdr:grpSpPr>
            <a:xfrm>
              <a:off x="4961467" y="3258608"/>
              <a:ext cx="4419600" cy="434447"/>
              <a:chOff x="4819652" y="2062129"/>
              <a:chExt cx="4248143" cy="319088"/>
            </a:xfrm>
          </xdr:grpSpPr>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500-000016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500-000017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500-000018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34" name="Group 33">
              <a:extLst>
                <a:ext uri="{FF2B5EF4-FFF2-40B4-BE49-F238E27FC236}">
                  <a16:creationId xmlns:a16="http://schemas.microsoft.com/office/drawing/2014/main" id="{00000000-0008-0000-0500-000022000000}"/>
                </a:ext>
              </a:extLst>
            </xdr:cNvPr>
            <xdr:cNvGrpSpPr/>
          </xdr:nvGrpSpPr>
          <xdr:grpSpPr>
            <a:xfrm>
              <a:off x="4961467" y="3258608"/>
              <a:ext cx="4419600" cy="434447"/>
              <a:chOff x="4819652" y="2062129"/>
              <a:chExt cx="4248143" cy="319088"/>
            </a:xfrm>
          </xdr:grpSpPr>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500-000019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500-00001A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500-00001B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38" name="Group 37">
              <a:extLst>
                <a:ext uri="{FF2B5EF4-FFF2-40B4-BE49-F238E27FC236}">
                  <a16:creationId xmlns:a16="http://schemas.microsoft.com/office/drawing/2014/main" id="{00000000-0008-0000-0500-000026000000}"/>
                </a:ext>
              </a:extLst>
            </xdr:cNvPr>
            <xdr:cNvGrpSpPr/>
          </xdr:nvGrpSpPr>
          <xdr:grpSpPr>
            <a:xfrm>
              <a:off x="4961467" y="3258608"/>
              <a:ext cx="4419600" cy="434447"/>
              <a:chOff x="4819652" y="2062129"/>
              <a:chExt cx="4248143" cy="319088"/>
            </a:xfrm>
          </xdr:grpSpPr>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500-00001C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500-00001D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500-00001E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42" name="Group 41">
              <a:extLst>
                <a:ext uri="{FF2B5EF4-FFF2-40B4-BE49-F238E27FC236}">
                  <a16:creationId xmlns:a16="http://schemas.microsoft.com/office/drawing/2014/main" id="{00000000-0008-0000-0500-00002A000000}"/>
                </a:ext>
              </a:extLst>
            </xdr:cNvPr>
            <xdr:cNvGrpSpPr/>
          </xdr:nvGrpSpPr>
          <xdr:grpSpPr>
            <a:xfrm>
              <a:off x="4961467" y="3258608"/>
              <a:ext cx="4419600" cy="434447"/>
              <a:chOff x="4819652" y="2062129"/>
              <a:chExt cx="4248143" cy="319088"/>
            </a:xfrm>
          </xdr:grpSpPr>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500-00001F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500-000020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500-000021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46" name="Group 45">
              <a:extLst>
                <a:ext uri="{FF2B5EF4-FFF2-40B4-BE49-F238E27FC236}">
                  <a16:creationId xmlns:a16="http://schemas.microsoft.com/office/drawing/2014/main" id="{00000000-0008-0000-0500-00002E000000}"/>
                </a:ext>
              </a:extLst>
            </xdr:cNvPr>
            <xdr:cNvGrpSpPr/>
          </xdr:nvGrpSpPr>
          <xdr:grpSpPr>
            <a:xfrm>
              <a:off x="4961467" y="3258608"/>
              <a:ext cx="4419600" cy="434447"/>
              <a:chOff x="4819652" y="2062129"/>
              <a:chExt cx="4248143" cy="319088"/>
            </a:xfrm>
          </xdr:grpSpPr>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500-000022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500-000023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500-000024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17</xdr:row>
          <xdr:rowOff>66675</xdr:rowOff>
        </xdr:from>
        <xdr:to>
          <xdr:col>13</xdr:col>
          <xdr:colOff>533400</xdr:colOff>
          <xdr:row>19</xdr:row>
          <xdr:rowOff>128588</xdr:rowOff>
        </xdr:to>
        <xdr:grpSp>
          <xdr:nvGrpSpPr>
            <xdr:cNvPr id="50" name="Group 49">
              <a:extLst>
                <a:ext uri="{FF2B5EF4-FFF2-40B4-BE49-F238E27FC236}">
                  <a16:creationId xmlns:a16="http://schemas.microsoft.com/office/drawing/2014/main" id="{00000000-0008-0000-0500-000032000000}"/>
                </a:ext>
              </a:extLst>
            </xdr:cNvPr>
            <xdr:cNvGrpSpPr/>
          </xdr:nvGrpSpPr>
          <xdr:grpSpPr>
            <a:xfrm>
              <a:off x="4961467" y="3258608"/>
              <a:ext cx="4419600" cy="434447"/>
              <a:chOff x="4819652" y="2062129"/>
              <a:chExt cx="4248143" cy="319088"/>
            </a:xfrm>
          </xdr:grpSpPr>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500-000025B00000}"/>
                  </a:ext>
                </a:extLst>
              </xdr:cNvPr>
              <xdr:cNvSpPr/>
            </xdr:nvSpPr>
            <xdr:spPr bwMode="auto">
              <a:xfrm>
                <a:off x="4819652"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500-000026B00000}"/>
                  </a:ext>
                </a:extLst>
              </xdr:cNvPr>
              <xdr:cNvSpPr/>
            </xdr:nvSpPr>
            <xdr:spPr bwMode="auto">
              <a:xfrm>
                <a:off x="6734175" y="2062129"/>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500-000027B00000}"/>
                  </a:ext>
                </a:extLst>
              </xdr:cNvPr>
              <xdr:cNvSpPr/>
            </xdr:nvSpPr>
            <xdr:spPr bwMode="auto">
              <a:xfrm>
                <a:off x="8762996"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165100</xdr:colOff>
      <xdr:row>1</xdr:row>
      <xdr:rowOff>127000</xdr:rowOff>
    </xdr:from>
    <xdr:to>
      <xdr:col>21</xdr:col>
      <xdr:colOff>15876</xdr:colOff>
      <xdr:row>6</xdr:row>
      <xdr:rowOff>6350</xdr:rowOff>
    </xdr:to>
    <xdr:sp macro="" textlink="">
      <xdr:nvSpPr>
        <xdr:cNvPr id="67" name="Rectangle: Rounded Corners 66">
          <a:extLst>
            <a:ext uri="{FF2B5EF4-FFF2-40B4-BE49-F238E27FC236}">
              <a16:creationId xmlns:a16="http://schemas.microsoft.com/office/drawing/2014/main" id="{00000000-0008-0000-0500-000043000000}"/>
            </a:ext>
          </a:extLst>
        </xdr:cNvPr>
        <xdr:cNvSpPr/>
      </xdr:nvSpPr>
      <xdr:spPr>
        <a:xfrm>
          <a:off x="165100" y="317500"/>
          <a:ext cx="13325476" cy="831850"/>
        </a:xfrm>
        <a:prstGeom prst="roundRect">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ln>
                <a:noFill/>
              </a:ln>
              <a:solidFill>
                <a:schemeClr val="tx2"/>
              </a:solidFill>
            </a:rPr>
            <a:t>To calculate Proposed Flat Rent per Month,</a:t>
          </a:r>
          <a:r>
            <a:rPr lang="en-US" sz="1800" b="1" baseline="0">
              <a:ln>
                <a:noFill/>
              </a:ln>
              <a:solidFill>
                <a:schemeClr val="tx2"/>
              </a:solidFill>
            </a:rPr>
            <a:t> u</a:t>
          </a:r>
          <a:r>
            <a:rPr lang="en-US" sz="1800" b="1">
              <a:ln>
                <a:noFill/>
              </a:ln>
              <a:solidFill>
                <a:schemeClr val="tx2"/>
              </a:solidFill>
            </a:rPr>
            <a:t>sers must fill in all shaded blue boxes</a:t>
          </a:r>
          <a:r>
            <a:rPr lang="en-US" sz="1800" b="1" baseline="0">
              <a:ln>
                <a:noFill/>
              </a:ln>
              <a:solidFill>
                <a:schemeClr val="tx2"/>
              </a:solidFill>
            </a:rPr>
            <a:t> for the PHA Subject Property as well as the characteristics of </a:t>
          </a:r>
          <a:r>
            <a:rPr lang="en-US" sz="1800" b="1" u="sng" baseline="0">
              <a:ln>
                <a:noFill/>
              </a:ln>
              <a:solidFill>
                <a:schemeClr val="tx2"/>
              </a:solidFill>
            </a:rPr>
            <a:t>three</a:t>
          </a:r>
          <a:r>
            <a:rPr lang="en-US" sz="1800" b="1" baseline="0">
              <a:ln>
                <a:noFill/>
              </a:ln>
              <a:solidFill>
                <a:schemeClr val="tx2"/>
              </a:solidFill>
            </a:rPr>
            <a:t> comparable units in that community.</a:t>
          </a:r>
          <a:endParaRPr lang="en-US" sz="1800" b="1">
            <a:ln>
              <a:noFill/>
            </a:ln>
            <a:solidFill>
              <a:schemeClr val="tx2"/>
            </a:solidFill>
          </a:endParaRPr>
        </a:p>
      </xdr:txBody>
    </xdr:sp>
    <xdr:clientData/>
  </xdr:twoCellAnchor>
  <xdr:twoCellAnchor>
    <xdr:from>
      <xdr:col>15</xdr:col>
      <xdr:colOff>163888</xdr:colOff>
      <xdr:row>7</xdr:row>
      <xdr:rowOff>152401</xdr:rowOff>
    </xdr:from>
    <xdr:to>
      <xdr:col>21</xdr:col>
      <xdr:colOff>409576</xdr:colOff>
      <xdr:row>12</xdr:row>
      <xdr:rowOff>69851</xdr:rowOff>
    </xdr:to>
    <xdr:sp macro="" textlink="">
      <xdr:nvSpPr>
        <xdr:cNvPr id="68" name="Speech Bubble: Rectangle with Corners Rounded 67">
          <a:extLst>
            <a:ext uri="{FF2B5EF4-FFF2-40B4-BE49-F238E27FC236}">
              <a16:creationId xmlns:a16="http://schemas.microsoft.com/office/drawing/2014/main" id="{00000000-0008-0000-0500-000044000000}"/>
            </a:ext>
          </a:extLst>
        </xdr:cNvPr>
        <xdr:cNvSpPr/>
      </xdr:nvSpPr>
      <xdr:spPr>
        <a:xfrm>
          <a:off x="10222288" y="1432561"/>
          <a:ext cx="3903288" cy="842010"/>
        </a:xfrm>
        <a:prstGeom prst="wedgeRoundRectCallout">
          <a:avLst>
            <a:gd name="adj1" fmla="val -46642"/>
            <a:gd name="adj2" fmla="val 307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u="none" baseline="0"/>
            <a:t>Complete the first and second sections with identifying information for the PHA Subject Property and the three</a:t>
          </a:r>
        </a:p>
        <a:p>
          <a:pPr algn="ctr"/>
          <a:r>
            <a:rPr lang="en-US" sz="1200" b="0" u="none" baseline="0"/>
            <a:t>comparable Units.  </a:t>
          </a:r>
          <a:endParaRPr lang="en-US" sz="1200" baseline="0"/>
        </a:p>
      </xdr:txBody>
    </xdr:sp>
    <xdr:clientData/>
  </xdr:twoCellAnchor>
  <xdr:twoCellAnchor>
    <xdr:from>
      <xdr:col>15</xdr:col>
      <xdr:colOff>93243</xdr:colOff>
      <xdr:row>21</xdr:row>
      <xdr:rowOff>92869</xdr:rowOff>
    </xdr:from>
    <xdr:to>
      <xdr:col>21</xdr:col>
      <xdr:colOff>462758</xdr:colOff>
      <xdr:row>23</xdr:row>
      <xdr:rowOff>54769</xdr:rowOff>
    </xdr:to>
    <xdr:sp macro="" textlink="">
      <xdr:nvSpPr>
        <xdr:cNvPr id="69" name="Speech Bubble: Rectangle with Corners Rounded 68">
          <a:extLst>
            <a:ext uri="{FF2B5EF4-FFF2-40B4-BE49-F238E27FC236}">
              <a16:creationId xmlns:a16="http://schemas.microsoft.com/office/drawing/2014/main" id="{00000000-0008-0000-0500-000045000000}"/>
            </a:ext>
          </a:extLst>
        </xdr:cNvPr>
        <xdr:cNvSpPr/>
      </xdr:nvSpPr>
      <xdr:spPr>
        <a:xfrm>
          <a:off x="9910343" y="4131469"/>
          <a:ext cx="4027115" cy="342900"/>
        </a:xfrm>
        <a:prstGeom prst="wedgeRoundRectCallout">
          <a:avLst>
            <a:gd name="adj1" fmla="val -53804"/>
            <a:gd name="adj2" fmla="val 450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21013</xdr:colOff>
      <xdr:row>18</xdr:row>
      <xdr:rowOff>177800</xdr:rowOff>
    </xdr:from>
    <xdr:to>
      <xdr:col>21</xdr:col>
      <xdr:colOff>466726</xdr:colOff>
      <xdr:row>21</xdr:row>
      <xdr:rowOff>65881</xdr:rowOff>
    </xdr:to>
    <xdr:sp macro="" textlink="">
      <xdr:nvSpPr>
        <xdr:cNvPr id="70" name="Speech Bubble: Rectangle with Corners Rounded 69">
          <a:extLst>
            <a:ext uri="{FF2B5EF4-FFF2-40B4-BE49-F238E27FC236}">
              <a16:creationId xmlns:a16="http://schemas.microsoft.com/office/drawing/2014/main" id="{00000000-0008-0000-0500-000046000000}"/>
            </a:ext>
          </a:extLst>
        </xdr:cNvPr>
        <xdr:cNvSpPr/>
      </xdr:nvSpPr>
      <xdr:spPr>
        <a:xfrm>
          <a:off x="9838113" y="3644900"/>
          <a:ext cx="4103313" cy="459581"/>
        </a:xfrm>
        <a:prstGeom prst="wedgeRoundRectCallout">
          <a:avLst>
            <a:gd name="adj1" fmla="val -82962"/>
            <a:gd name="adj2" fmla="val 75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62288</xdr:colOff>
      <xdr:row>35</xdr:row>
      <xdr:rowOff>145257</xdr:rowOff>
    </xdr:from>
    <xdr:to>
      <xdr:col>21</xdr:col>
      <xdr:colOff>553245</xdr:colOff>
      <xdr:row>42</xdr:row>
      <xdr:rowOff>91282</xdr:rowOff>
    </xdr:to>
    <xdr:sp macro="" textlink="">
      <xdr:nvSpPr>
        <xdr:cNvPr id="71" name="Speech Bubble: Rectangle with Corners Rounded 70">
          <a:extLst>
            <a:ext uri="{FF2B5EF4-FFF2-40B4-BE49-F238E27FC236}">
              <a16:creationId xmlns:a16="http://schemas.microsoft.com/office/drawing/2014/main" id="{00000000-0008-0000-0500-000047000000}"/>
            </a:ext>
          </a:extLst>
        </xdr:cNvPr>
        <xdr:cNvSpPr/>
      </xdr:nvSpPr>
      <xdr:spPr>
        <a:xfrm>
          <a:off x="9879388" y="6850857"/>
          <a:ext cx="4148557" cy="1279525"/>
        </a:xfrm>
        <a:prstGeom prst="wedgeRoundRectCallout">
          <a:avLst>
            <a:gd name="adj1" fmla="val -31018"/>
            <a:gd name="adj2" fmla="val -4940"/>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188494</xdr:colOff>
      <xdr:row>45</xdr:row>
      <xdr:rowOff>188913</xdr:rowOff>
    </xdr:from>
    <xdr:to>
      <xdr:col>21</xdr:col>
      <xdr:colOff>600870</xdr:colOff>
      <xdr:row>50</xdr:row>
      <xdr:rowOff>114299</xdr:rowOff>
    </xdr:to>
    <xdr:sp macro="" textlink="">
      <xdr:nvSpPr>
        <xdr:cNvPr id="72" name="Speech Bubble: Rectangle with Corners Rounded 71">
          <a:extLst>
            <a:ext uri="{FF2B5EF4-FFF2-40B4-BE49-F238E27FC236}">
              <a16:creationId xmlns:a16="http://schemas.microsoft.com/office/drawing/2014/main" id="{00000000-0008-0000-0500-000048000000}"/>
            </a:ext>
          </a:extLst>
        </xdr:cNvPr>
        <xdr:cNvSpPr/>
      </xdr:nvSpPr>
      <xdr:spPr>
        <a:xfrm>
          <a:off x="10005594" y="8799513"/>
          <a:ext cx="4069976" cy="877886"/>
        </a:xfrm>
        <a:prstGeom prst="wedgeRoundRectCallout">
          <a:avLst>
            <a:gd name="adj1" fmla="val -78149"/>
            <a:gd name="adj2" fmla="val -33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156743</xdr:colOff>
      <xdr:row>51</xdr:row>
      <xdr:rowOff>40481</xdr:rowOff>
    </xdr:from>
    <xdr:to>
      <xdr:col>21</xdr:col>
      <xdr:colOff>502444</xdr:colOff>
      <xdr:row>54</xdr:row>
      <xdr:rowOff>11906</xdr:rowOff>
    </xdr:to>
    <xdr:sp macro="" textlink="">
      <xdr:nvSpPr>
        <xdr:cNvPr id="73" name="Speech Bubble: Rectangle with Corners Rounded 72">
          <a:extLst>
            <a:ext uri="{FF2B5EF4-FFF2-40B4-BE49-F238E27FC236}">
              <a16:creationId xmlns:a16="http://schemas.microsoft.com/office/drawing/2014/main" id="{00000000-0008-0000-0500-000049000000}"/>
            </a:ext>
          </a:extLst>
        </xdr:cNvPr>
        <xdr:cNvSpPr/>
      </xdr:nvSpPr>
      <xdr:spPr>
        <a:xfrm>
          <a:off x="9973843" y="9794081"/>
          <a:ext cx="4003301" cy="542925"/>
        </a:xfrm>
        <a:prstGeom prst="wedgeRoundRectCallout">
          <a:avLst>
            <a:gd name="adj1" fmla="val -64921"/>
            <a:gd name="adj2" fmla="val 332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comparable units.</a:t>
          </a:r>
          <a:endParaRPr lang="en-US" sz="1100" baseline="0"/>
        </a:p>
      </xdr:txBody>
    </xdr:sp>
    <xdr:clientData/>
  </xdr:twoCellAnchor>
  <xdr:twoCellAnchor>
    <xdr:from>
      <xdr:col>15</xdr:col>
      <xdr:colOff>63502</xdr:colOff>
      <xdr:row>57</xdr:row>
      <xdr:rowOff>172244</xdr:rowOff>
    </xdr:from>
    <xdr:to>
      <xdr:col>21</xdr:col>
      <xdr:colOff>525464</xdr:colOff>
      <xdr:row>59</xdr:row>
      <xdr:rowOff>349249</xdr:rowOff>
    </xdr:to>
    <xdr:sp macro="" textlink="">
      <xdr:nvSpPr>
        <xdr:cNvPr id="74" name="Speech Bubble: Rectangle with Corners Rounded 73">
          <a:extLst>
            <a:ext uri="{FF2B5EF4-FFF2-40B4-BE49-F238E27FC236}">
              <a16:creationId xmlns:a16="http://schemas.microsoft.com/office/drawing/2014/main" id="{00000000-0008-0000-0500-00004A000000}"/>
            </a:ext>
          </a:extLst>
        </xdr:cNvPr>
        <xdr:cNvSpPr/>
      </xdr:nvSpPr>
      <xdr:spPr>
        <a:xfrm>
          <a:off x="9880602" y="11068844"/>
          <a:ext cx="4119562" cy="570705"/>
        </a:xfrm>
        <a:prstGeom prst="wedgeRoundRectCallout">
          <a:avLst>
            <a:gd name="adj1" fmla="val -197612"/>
            <a:gd name="adj2" fmla="val -95453"/>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200" b="1" u="sng" baseline="0">
              <a:solidFill>
                <a:schemeClr val="tx2"/>
              </a:solidFill>
              <a:latin typeface="+mn-lt"/>
              <a:ea typeface="+mn-ea"/>
              <a:cs typeface="+mn-cs"/>
            </a:rPr>
            <a:t>Proposed Flat Rent</a:t>
          </a:r>
          <a:r>
            <a:rPr lang="en-US" sz="1200" b="0" u="none" baseline="0">
              <a:solidFill>
                <a:schemeClr val="tx2"/>
              </a:solidFill>
              <a:latin typeface="+mn-lt"/>
              <a:ea typeface="+mn-ea"/>
              <a:cs typeface="+mn-cs"/>
            </a:rPr>
            <a:t>: The cell highlighted yellow is the expected flat rent for that public housing unit.</a:t>
          </a:r>
        </a:p>
      </xdr:txBody>
    </xdr:sp>
    <xdr:clientData/>
  </xdr:twoCellAnchor>
  <xdr:twoCellAnchor>
    <xdr:from>
      <xdr:col>15</xdr:col>
      <xdr:colOff>80545</xdr:colOff>
      <xdr:row>30</xdr:row>
      <xdr:rowOff>52389</xdr:rowOff>
    </xdr:from>
    <xdr:to>
      <xdr:col>21</xdr:col>
      <xdr:colOff>466726</xdr:colOff>
      <xdr:row>33</xdr:row>
      <xdr:rowOff>38101</xdr:rowOff>
    </xdr:to>
    <xdr:sp macro="" textlink="">
      <xdr:nvSpPr>
        <xdr:cNvPr id="75" name="Speech Bubble: Rectangle with Corners Rounded 74">
          <a:extLst>
            <a:ext uri="{FF2B5EF4-FFF2-40B4-BE49-F238E27FC236}">
              <a16:creationId xmlns:a16="http://schemas.microsoft.com/office/drawing/2014/main" id="{00000000-0008-0000-0500-00004B000000}"/>
            </a:ext>
          </a:extLst>
        </xdr:cNvPr>
        <xdr:cNvSpPr/>
      </xdr:nvSpPr>
      <xdr:spPr>
        <a:xfrm>
          <a:off x="9897645" y="5805489"/>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64669</xdr:colOff>
      <xdr:row>23</xdr:row>
      <xdr:rowOff>73819</xdr:rowOff>
    </xdr:from>
    <xdr:to>
      <xdr:col>21</xdr:col>
      <xdr:colOff>488158</xdr:colOff>
      <xdr:row>26</xdr:row>
      <xdr:rowOff>82550</xdr:rowOff>
    </xdr:to>
    <xdr:sp macro="" textlink="">
      <xdr:nvSpPr>
        <xdr:cNvPr id="76" name="Speech Bubble: Rectangle with Corners Rounded 75">
          <a:extLst>
            <a:ext uri="{FF2B5EF4-FFF2-40B4-BE49-F238E27FC236}">
              <a16:creationId xmlns:a16="http://schemas.microsoft.com/office/drawing/2014/main" id="{00000000-0008-0000-0500-00004C000000}"/>
            </a:ext>
          </a:extLst>
        </xdr:cNvPr>
        <xdr:cNvSpPr/>
      </xdr:nvSpPr>
      <xdr:spPr>
        <a:xfrm>
          <a:off x="9881769" y="4493419"/>
          <a:ext cx="4081089" cy="580231"/>
        </a:xfrm>
        <a:prstGeom prst="wedgeRoundRectCallout">
          <a:avLst>
            <a:gd name="adj1" fmla="val -57247"/>
            <a:gd name="adj2" fmla="val -133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twoCellAnchor>
    <xdr:from>
      <xdr:col>15</xdr:col>
      <xdr:colOff>98426</xdr:colOff>
      <xdr:row>13</xdr:row>
      <xdr:rowOff>10161</xdr:rowOff>
    </xdr:from>
    <xdr:to>
      <xdr:col>21</xdr:col>
      <xdr:colOff>488952</xdr:colOff>
      <xdr:row>15</xdr:row>
      <xdr:rowOff>181769</xdr:rowOff>
    </xdr:to>
    <xdr:sp macro="" textlink="">
      <xdr:nvSpPr>
        <xdr:cNvPr id="77" name="Speech Bubble: Rectangle with Corners Rounded 76">
          <a:extLst>
            <a:ext uri="{FF2B5EF4-FFF2-40B4-BE49-F238E27FC236}">
              <a16:creationId xmlns:a16="http://schemas.microsoft.com/office/drawing/2014/main" id="{00000000-0008-0000-0500-00004D000000}"/>
            </a:ext>
          </a:extLst>
        </xdr:cNvPr>
        <xdr:cNvSpPr/>
      </xdr:nvSpPr>
      <xdr:spPr>
        <a:xfrm>
          <a:off x="10156826" y="2418081"/>
          <a:ext cx="4048126" cy="537368"/>
        </a:xfrm>
        <a:prstGeom prst="wedgeRoundRectCallout">
          <a:avLst>
            <a:gd name="adj1" fmla="val -64421"/>
            <a:gd name="adj2" fmla="val 62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 for Comparable Units ($)</a:t>
          </a:r>
          <a:r>
            <a:rPr lang="en-US" sz="1100" b="0" u="none" baseline="0"/>
            <a:t> must entered to include that property in this analysis.</a:t>
          </a:r>
          <a:endParaRPr lang="en-US" sz="1100" baseline="0"/>
        </a:p>
      </xdr:txBody>
    </xdr:sp>
    <xdr:clientData/>
  </xdr:twoCellAnchor>
  <xdr:twoCellAnchor>
    <xdr:from>
      <xdr:col>15</xdr:col>
      <xdr:colOff>35720</xdr:colOff>
      <xdr:row>54</xdr:row>
      <xdr:rowOff>136526</xdr:rowOff>
    </xdr:from>
    <xdr:to>
      <xdr:col>21</xdr:col>
      <xdr:colOff>426245</xdr:colOff>
      <xdr:row>57</xdr:row>
      <xdr:rowOff>107951</xdr:rowOff>
    </xdr:to>
    <xdr:sp macro="" textlink="">
      <xdr:nvSpPr>
        <xdr:cNvPr id="78" name="Speech Bubble: Rectangle with Corners Rounded 77">
          <a:extLst>
            <a:ext uri="{FF2B5EF4-FFF2-40B4-BE49-F238E27FC236}">
              <a16:creationId xmlns:a16="http://schemas.microsoft.com/office/drawing/2014/main" id="{00000000-0008-0000-0500-00004E000000}"/>
            </a:ext>
          </a:extLst>
        </xdr:cNvPr>
        <xdr:cNvSpPr/>
      </xdr:nvSpPr>
      <xdr:spPr>
        <a:xfrm>
          <a:off x="9852820" y="10461626"/>
          <a:ext cx="4048125" cy="542925"/>
        </a:xfrm>
        <a:prstGeom prst="wedgeRoundRectCallout">
          <a:avLst>
            <a:gd name="adj1" fmla="val -60378"/>
            <a:gd name="adj2" fmla="val -5735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sng" baseline="0">
              <a:solidFill>
                <a:schemeClr val="lt1"/>
              </a:solidFill>
              <a:effectLst/>
              <a:latin typeface="+mn-lt"/>
              <a:ea typeface="+mn-ea"/>
              <a:cs typeface="+mn-cs"/>
            </a:rPr>
            <a:t>Total Adjustments </a:t>
          </a:r>
          <a:r>
            <a:rPr lang="en-US" sz="1100" b="0" i="0" baseline="0">
              <a:solidFill>
                <a:schemeClr val="lt1"/>
              </a:solidFill>
              <a:effectLst/>
              <a:latin typeface="+mn-lt"/>
              <a:ea typeface="+mn-ea"/>
              <a:cs typeface="+mn-cs"/>
            </a:rPr>
            <a:t>will be calculated but not included in analysis unless there is an ‘Actual Monthly Rent ($)’ entered.</a:t>
          </a:r>
          <a:endParaRPr lang="en-US" sz="1100" baseline="0"/>
        </a:p>
      </xdr:txBody>
    </xdr:sp>
    <xdr:clientData/>
  </xdr:twoCellAnchor>
  <xdr:twoCellAnchor>
    <xdr:from>
      <xdr:col>15</xdr:col>
      <xdr:colOff>66676</xdr:colOff>
      <xdr:row>60</xdr:row>
      <xdr:rowOff>374650</xdr:rowOff>
    </xdr:from>
    <xdr:to>
      <xdr:col>21</xdr:col>
      <xdr:colOff>396876</xdr:colOff>
      <xdr:row>60</xdr:row>
      <xdr:rowOff>945355</xdr:rowOff>
    </xdr:to>
    <xdr:sp macro="" textlink="">
      <xdr:nvSpPr>
        <xdr:cNvPr id="79" name="Speech Bubble: Rectangle with Corners Rounded 78">
          <a:extLst>
            <a:ext uri="{FF2B5EF4-FFF2-40B4-BE49-F238E27FC236}">
              <a16:creationId xmlns:a16="http://schemas.microsoft.com/office/drawing/2014/main" id="{00000000-0008-0000-0500-00004F000000}"/>
            </a:ext>
          </a:extLst>
        </xdr:cNvPr>
        <xdr:cNvSpPr/>
      </xdr:nvSpPr>
      <xdr:spPr>
        <a:xfrm>
          <a:off x="9883776" y="12198350"/>
          <a:ext cx="3987800" cy="570705"/>
        </a:xfrm>
        <a:prstGeom prst="wedgeRoundRectCallout">
          <a:avLst>
            <a:gd name="adj1" fmla="val -209489"/>
            <a:gd name="adj2" fmla="val -206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200" b="1" i="0" u="sng" baseline="0">
              <a:solidFill>
                <a:schemeClr val="lt1"/>
              </a:solidFill>
              <a:effectLst/>
              <a:latin typeface="+mn-lt"/>
              <a:ea typeface="+mn-ea"/>
              <a:cs typeface="+mn-cs"/>
            </a:rPr>
            <a:t>Select Other Applicable FMR</a:t>
          </a:r>
          <a:r>
            <a:rPr lang="en-US" sz="1100" b="0" i="0" u="none" baseline="0">
              <a:solidFill>
                <a:schemeClr val="lt1"/>
              </a:solidFill>
              <a:effectLst/>
              <a:latin typeface="+mn-lt"/>
              <a:ea typeface="+mn-ea"/>
              <a:cs typeface="+mn-cs"/>
            </a:rPr>
            <a:t>: Is applicable, select from "Small Area Market Rent" or "Unadjusted Rent" and input amount.</a:t>
          </a:r>
        </a:p>
      </xdr:txBody>
    </xdr:sp>
    <xdr:clientData/>
  </xdr:twoCellAnchor>
  <xdr:twoCellAnchor>
    <xdr:from>
      <xdr:col>15</xdr:col>
      <xdr:colOff>127000</xdr:colOff>
      <xdr:row>26</xdr:row>
      <xdr:rowOff>152400</xdr:rowOff>
    </xdr:from>
    <xdr:to>
      <xdr:col>21</xdr:col>
      <xdr:colOff>513181</xdr:colOff>
      <xdr:row>29</xdr:row>
      <xdr:rowOff>138112</xdr:rowOff>
    </xdr:to>
    <xdr:sp macro="" textlink="">
      <xdr:nvSpPr>
        <xdr:cNvPr id="80" name="Speech Bubble: Rectangle with Corners Rounded 79">
          <a:extLst>
            <a:ext uri="{FF2B5EF4-FFF2-40B4-BE49-F238E27FC236}">
              <a16:creationId xmlns:a16="http://schemas.microsoft.com/office/drawing/2014/main" id="{00000000-0008-0000-0500-000050000000}"/>
            </a:ext>
          </a:extLst>
        </xdr:cNvPr>
        <xdr:cNvSpPr/>
      </xdr:nvSpPr>
      <xdr:spPr>
        <a:xfrm>
          <a:off x="9944100" y="5143500"/>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Laundry:</a:t>
          </a:r>
          <a:r>
            <a:rPr lang="en-US" sz="1100" b="0" u="none" baseline="0"/>
            <a:t> The options for this amenity are In Unit, On Site, and None,  and can be selected from the drop down menu.</a:t>
          </a:r>
          <a:endParaRPr lang="en-US" sz="1100" baseline="0"/>
        </a:p>
      </xdr:txBody>
    </xdr:sp>
    <xdr:clientData/>
  </xdr:twoCellAnchor>
  <xdr:twoCellAnchor>
    <xdr:from>
      <xdr:col>15</xdr:col>
      <xdr:colOff>76200</xdr:colOff>
      <xdr:row>16</xdr:row>
      <xdr:rowOff>38100</xdr:rowOff>
    </xdr:from>
    <xdr:to>
      <xdr:col>21</xdr:col>
      <xdr:colOff>521913</xdr:colOff>
      <xdr:row>18</xdr:row>
      <xdr:rowOff>152400</xdr:rowOff>
    </xdr:to>
    <xdr:sp macro="" textlink="">
      <xdr:nvSpPr>
        <xdr:cNvPr id="81" name="Speech Bubble: Rectangle with Corners Rounded 80">
          <a:extLst>
            <a:ext uri="{FF2B5EF4-FFF2-40B4-BE49-F238E27FC236}">
              <a16:creationId xmlns:a16="http://schemas.microsoft.com/office/drawing/2014/main" id="{00000000-0008-0000-0500-000051000000}"/>
            </a:ext>
          </a:extLst>
        </xdr:cNvPr>
        <xdr:cNvSpPr/>
      </xdr:nvSpPr>
      <xdr:spPr>
        <a:xfrm>
          <a:off x="10134600" y="2994660"/>
          <a:ext cx="4103313" cy="480060"/>
        </a:xfrm>
        <a:prstGeom prst="wedgeRoundRectCallout">
          <a:avLst>
            <a:gd name="adj1" fmla="val -58821"/>
            <a:gd name="adj2" fmla="val 115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Unit Type:</a:t>
          </a:r>
          <a:r>
            <a:rPr lang="en-US" sz="1100" b="0" u="none" baseline="0"/>
            <a:t> Select Unit Type from drop down menu for the  PHA Subject proerty and the three comparable properties.</a:t>
          </a:r>
          <a:endParaRPr lang="en-US" sz="1100" baseline="0"/>
        </a:p>
      </xdr:txBody>
    </xdr:sp>
    <xdr:clientData/>
  </xdr:twoCellAnchor>
  <xdr:twoCellAnchor>
    <xdr:from>
      <xdr:col>15</xdr:col>
      <xdr:colOff>76200</xdr:colOff>
      <xdr:row>59</xdr:row>
      <xdr:rowOff>406401</xdr:rowOff>
    </xdr:from>
    <xdr:to>
      <xdr:col>21</xdr:col>
      <xdr:colOff>406400</xdr:colOff>
      <xdr:row>60</xdr:row>
      <xdr:rowOff>330201</xdr:rowOff>
    </xdr:to>
    <xdr:sp macro="" textlink="">
      <xdr:nvSpPr>
        <xdr:cNvPr id="82" name="Speech Bubble: Rectangle with Corners Rounded 81">
          <a:extLst>
            <a:ext uri="{FF2B5EF4-FFF2-40B4-BE49-F238E27FC236}">
              <a16:creationId xmlns:a16="http://schemas.microsoft.com/office/drawing/2014/main" id="{00000000-0008-0000-0500-000052000000}"/>
            </a:ext>
          </a:extLst>
        </xdr:cNvPr>
        <xdr:cNvSpPr/>
      </xdr:nvSpPr>
      <xdr:spPr>
        <a:xfrm>
          <a:off x="9893300" y="11696701"/>
          <a:ext cx="3987800" cy="457200"/>
        </a:xfrm>
        <a:prstGeom prst="wedgeRoundRectCallout">
          <a:avLst>
            <a:gd name="adj1" fmla="val -205349"/>
            <a:gd name="adj2" fmla="val -1866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200" b="1" i="0" u="sng" baseline="0">
              <a:solidFill>
                <a:schemeClr val="lt1"/>
              </a:solidFill>
              <a:effectLst/>
              <a:latin typeface="+mn-lt"/>
              <a:ea typeface="+mn-ea"/>
              <a:cs typeface="+mn-cs"/>
            </a:rPr>
            <a:t>FMR</a:t>
          </a:r>
          <a:r>
            <a:rPr lang="en-US" sz="1100" b="0" i="0" u="none" baseline="0">
              <a:solidFill>
                <a:schemeClr val="lt1"/>
              </a:solidFill>
              <a:effectLst/>
              <a:latin typeface="+mn-lt"/>
              <a:ea typeface="+mn-ea"/>
              <a:cs typeface="+mn-cs"/>
            </a:rPr>
            <a:t>: Is applicable, include FMR amount for comparison.</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4943475" y="1924050"/>
              <a:ext cx="4432300" cy="427038"/>
              <a:chOff x="4819649" y="2062130"/>
              <a:chExt cx="4248137" cy="319088"/>
            </a:xfrm>
          </xdr:grpSpPr>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800-0000081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4943475" y="1924050"/>
              <a:ext cx="4432300" cy="427038"/>
              <a:chOff x="4819649" y="2062130"/>
              <a:chExt cx="4248137" cy="319088"/>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800-00001E1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800-00001F1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800-0000201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4943475" y="1924050"/>
              <a:ext cx="4432300" cy="427038"/>
              <a:chOff x="4819649" y="2062130"/>
              <a:chExt cx="4248137" cy="319088"/>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800-0000211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800-0000221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800-0000231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4943475" y="1924050"/>
              <a:ext cx="4432300" cy="427038"/>
              <a:chOff x="4819649" y="2062130"/>
              <a:chExt cx="4248137" cy="319088"/>
            </a:xfrm>
          </xdr:grpSpPr>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800-0000241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800-0000251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800-0000261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4943475" y="1924050"/>
              <a:ext cx="4432300" cy="427038"/>
              <a:chOff x="4819649" y="2062130"/>
              <a:chExt cx="4248137" cy="319088"/>
            </a:xfrm>
          </xdr:grpSpPr>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4943475" y="1924050"/>
              <a:ext cx="4432300" cy="427038"/>
              <a:chOff x="4819649" y="2062130"/>
              <a:chExt cx="4248137" cy="319088"/>
            </a:xfrm>
          </xdr:grpSpPr>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900-000007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900-000008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4943475" y="1924050"/>
              <a:ext cx="4432300" cy="427038"/>
              <a:chOff x="4819649" y="2062130"/>
              <a:chExt cx="4248137" cy="319088"/>
            </a:xfrm>
          </xdr:grpSpPr>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900-000009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900-00000A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900-00000B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4943475" y="1924050"/>
              <a:ext cx="4432300" cy="427038"/>
              <a:chOff x="4819649" y="2062130"/>
              <a:chExt cx="4248137" cy="319088"/>
            </a:xfrm>
          </xdr:grpSpPr>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900-00000E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900-00000F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900-000010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4943475" y="1924050"/>
              <a:ext cx="4432300" cy="427038"/>
              <a:chOff x="4819649" y="2062130"/>
              <a:chExt cx="4248137" cy="319088"/>
            </a:xfrm>
          </xdr:grpSpPr>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900-000011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900-000012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900-000013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2" name="Group 21">
              <a:extLst>
                <a:ext uri="{FF2B5EF4-FFF2-40B4-BE49-F238E27FC236}">
                  <a16:creationId xmlns:a16="http://schemas.microsoft.com/office/drawing/2014/main" id="{00000000-0008-0000-0900-000016000000}"/>
                </a:ext>
              </a:extLst>
            </xdr:cNvPr>
            <xdr:cNvGrpSpPr/>
          </xdr:nvGrpSpPr>
          <xdr:grpSpPr>
            <a:xfrm>
              <a:off x="4943475" y="1924050"/>
              <a:ext cx="4432300" cy="427038"/>
              <a:chOff x="4819649" y="2062130"/>
              <a:chExt cx="4248137" cy="319088"/>
            </a:xfrm>
          </xdr:grpSpPr>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900-000014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900-000015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900-000016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6" name="Group 25">
              <a:extLst>
                <a:ext uri="{FF2B5EF4-FFF2-40B4-BE49-F238E27FC236}">
                  <a16:creationId xmlns:a16="http://schemas.microsoft.com/office/drawing/2014/main" id="{00000000-0008-0000-0900-00001A000000}"/>
                </a:ext>
              </a:extLst>
            </xdr:cNvPr>
            <xdr:cNvGrpSpPr/>
          </xdr:nvGrpSpPr>
          <xdr:grpSpPr>
            <a:xfrm>
              <a:off x="4943475" y="1924050"/>
              <a:ext cx="4432300" cy="427038"/>
              <a:chOff x="4819649" y="2062130"/>
              <a:chExt cx="4248137" cy="319088"/>
            </a:xfrm>
          </xdr:grpSpPr>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900-00001720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900-00001820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900-00001920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A00-000006000000}"/>
                </a:ext>
              </a:extLst>
            </xdr:cNvPr>
            <xdr:cNvGrpSpPr/>
          </xdr:nvGrpSpPr>
          <xdr:grpSpPr>
            <a:xfrm>
              <a:off x="4943475" y="1924050"/>
              <a:ext cx="4432300" cy="427038"/>
              <a:chOff x="4819649" y="2062130"/>
              <a:chExt cx="4248137" cy="319088"/>
            </a:xfrm>
          </xdr:grpSpPr>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4819649"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8762988"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4943475" y="1924050"/>
              <a:ext cx="4432300" cy="427038"/>
              <a:chOff x="4819649" y="2062130"/>
              <a:chExt cx="4248137" cy="319088"/>
            </a:xfrm>
          </xdr:grpSpPr>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A00-000009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4943475" y="1924050"/>
              <a:ext cx="4432300" cy="427038"/>
              <a:chOff x="4819649" y="2062130"/>
              <a:chExt cx="4248137" cy="319088"/>
            </a:xfrm>
          </xdr:grpSpPr>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A00-00000C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4" name="Group 13">
              <a:extLst>
                <a:ext uri="{FF2B5EF4-FFF2-40B4-BE49-F238E27FC236}">
                  <a16:creationId xmlns:a16="http://schemas.microsoft.com/office/drawing/2014/main" id="{00000000-0008-0000-0A00-00000E000000}"/>
                </a:ext>
              </a:extLst>
            </xdr:cNvPr>
            <xdr:cNvGrpSpPr/>
          </xdr:nvGrpSpPr>
          <xdr:grpSpPr>
            <a:xfrm>
              <a:off x="4943475" y="1924050"/>
              <a:ext cx="4432300" cy="427038"/>
              <a:chOff x="4819649" y="2062130"/>
              <a:chExt cx="4248137" cy="319088"/>
            </a:xfrm>
          </xdr:grpSpPr>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A00-00000D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A00-00000E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A00-00000F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8" name="Group 17">
              <a:extLst>
                <a:ext uri="{FF2B5EF4-FFF2-40B4-BE49-F238E27FC236}">
                  <a16:creationId xmlns:a16="http://schemas.microsoft.com/office/drawing/2014/main" id="{00000000-0008-0000-0A00-000012000000}"/>
                </a:ext>
              </a:extLst>
            </xdr:cNvPr>
            <xdr:cNvGrpSpPr/>
          </xdr:nvGrpSpPr>
          <xdr:grpSpPr>
            <a:xfrm>
              <a:off x="4943475" y="1924050"/>
              <a:ext cx="4432300" cy="427038"/>
              <a:chOff x="4819649" y="2062130"/>
              <a:chExt cx="4248137" cy="319088"/>
            </a:xfrm>
          </xdr:grpSpPr>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A00-000011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A00-000012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2" name="Group 21">
              <a:extLst>
                <a:ext uri="{FF2B5EF4-FFF2-40B4-BE49-F238E27FC236}">
                  <a16:creationId xmlns:a16="http://schemas.microsoft.com/office/drawing/2014/main" id="{00000000-0008-0000-0A00-000016000000}"/>
                </a:ext>
              </a:extLst>
            </xdr:cNvPr>
            <xdr:cNvGrpSpPr/>
          </xdr:nvGrpSpPr>
          <xdr:grpSpPr>
            <a:xfrm>
              <a:off x="4943475" y="1924050"/>
              <a:ext cx="4432300" cy="427038"/>
              <a:chOff x="4819649" y="2062130"/>
              <a:chExt cx="4248137" cy="319088"/>
            </a:xfrm>
          </xdr:grpSpPr>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A00-000013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A00-000014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A00-000015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4943475" y="1924050"/>
              <a:ext cx="4432300" cy="427038"/>
              <a:chOff x="4819649" y="2062130"/>
              <a:chExt cx="4248137" cy="319088"/>
            </a:xfrm>
          </xdr:grpSpPr>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A00-000019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0" name="Group 29">
              <a:extLst>
                <a:ext uri="{FF2B5EF4-FFF2-40B4-BE49-F238E27FC236}">
                  <a16:creationId xmlns:a16="http://schemas.microsoft.com/office/drawing/2014/main" id="{00000000-0008-0000-0A00-00001E000000}"/>
                </a:ext>
              </a:extLst>
            </xdr:cNvPr>
            <xdr:cNvGrpSpPr/>
          </xdr:nvGrpSpPr>
          <xdr:grpSpPr>
            <a:xfrm>
              <a:off x="4943475" y="1924050"/>
              <a:ext cx="4432300" cy="427038"/>
              <a:chOff x="4819649" y="2062130"/>
              <a:chExt cx="4248137" cy="319088"/>
            </a:xfrm>
          </xdr:grpSpPr>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A00-00001E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4943475" y="1924050"/>
              <a:ext cx="4432300" cy="427038"/>
              <a:chOff x="4819649" y="2062130"/>
              <a:chExt cx="4248137" cy="319088"/>
            </a:xfrm>
          </xdr:grpSpPr>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A00-00001F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A00-000020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A00-000021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8" name="Group 37">
              <a:extLst>
                <a:ext uri="{FF2B5EF4-FFF2-40B4-BE49-F238E27FC236}">
                  <a16:creationId xmlns:a16="http://schemas.microsoft.com/office/drawing/2014/main" id="{00000000-0008-0000-0A00-000026000000}"/>
                </a:ext>
              </a:extLst>
            </xdr:cNvPr>
            <xdr:cNvGrpSpPr/>
          </xdr:nvGrpSpPr>
          <xdr:grpSpPr>
            <a:xfrm>
              <a:off x="4943475" y="1924050"/>
              <a:ext cx="4432300" cy="427038"/>
              <a:chOff x="4819649" y="2062130"/>
              <a:chExt cx="4248137" cy="319088"/>
            </a:xfrm>
          </xdr:grpSpPr>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A00-000022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A00-000023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A00-000024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2" name="Group 41">
              <a:extLst>
                <a:ext uri="{FF2B5EF4-FFF2-40B4-BE49-F238E27FC236}">
                  <a16:creationId xmlns:a16="http://schemas.microsoft.com/office/drawing/2014/main" id="{00000000-0008-0000-0A00-00002A000000}"/>
                </a:ext>
              </a:extLst>
            </xdr:cNvPr>
            <xdr:cNvGrpSpPr/>
          </xdr:nvGrpSpPr>
          <xdr:grpSpPr>
            <a:xfrm>
              <a:off x="4943475" y="1924050"/>
              <a:ext cx="4432300" cy="427038"/>
              <a:chOff x="4819649" y="2062130"/>
              <a:chExt cx="4248137" cy="319088"/>
            </a:xfrm>
          </xdr:grpSpPr>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A00-000025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A00-000026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A00-000027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6" name="Group 45">
              <a:extLst>
                <a:ext uri="{FF2B5EF4-FFF2-40B4-BE49-F238E27FC236}">
                  <a16:creationId xmlns:a16="http://schemas.microsoft.com/office/drawing/2014/main" id="{00000000-0008-0000-0A00-00002E000000}"/>
                </a:ext>
              </a:extLst>
            </xdr:cNvPr>
            <xdr:cNvGrpSpPr/>
          </xdr:nvGrpSpPr>
          <xdr:grpSpPr>
            <a:xfrm>
              <a:off x="4943475" y="1924050"/>
              <a:ext cx="4432300" cy="427038"/>
              <a:chOff x="4819649" y="2062130"/>
              <a:chExt cx="4248137" cy="319088"/>
            </a:xfrm>
          </xdr:grpSpPr>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A00-000028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A00-000029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A00-00002A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0" name="Group 49">
              <a:extLst>
                <a:ext uri="{FF2B5EF4-FFF2-40B4-BE49-F238E27FC236}">
                  <a16:creationId xmlns:a16="http://schemas.microsoft.com/office/drawing/2014/main" id="{00000000-0008-0000-0A00-000032000000}"/>
                </a:ext>
              </a:extLst>
            </xdr:cNvPr>
            <xdr:cNvGrpSpPr/>
          </xdr:nvGrpSpPr>
          <xdr:grpSpPr>
            <a:xfrm>
              <a:off x="4943475" y="1924050"/>
              <a:ext cx="4432300" cy="427038"/>
              <a:chOff x="4819649" y="2062130"/>
              <a:chExt cx="4248137" cy="319088"/>
            </a:xfrm>
          </xdr:grpSpPr>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A00-00002B24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A00-00002C24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A00-00002D24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4943475" y="1924050"/>
              <a:ext cx="4432300" cy="427038"/>
              <a:chOff x="4819649" y="2062130"/>
              <a:chExt cx="4248137" cy="319088"/>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4819649"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8762988"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4943475" y="1924050"/>
              <a:ext cx="4432300" cy="427038"/>
              <a:chOff x="4819649" y="2062130"/>
              <a:chExt cx="4248137" cy="319088"/>
            </a:xfrm>
          </xdr:grpSpPr>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B00-000006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B00-000007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B00-000008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4943475" y="1924050"/>
              <a:ext cx="4432300" cy="427038"/>
              <a:chOff x="4819649" y="2062130"/>
              <a:chExt cx="4248137" cy="319088"/>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B00-000009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B00-00000A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B00-00000B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4943475" y="1924050"/>
              <a:ext cx="4432300" cy="427038"/>
              <a:chOff x="4819649" y="2062130"/>
              <a:chExt cx="4248137" cy="319088"/>
            </a:xfrm>
          </xdr:grpSpPr>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B00-00000C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B00-00000D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B00-00000E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18" name="Group 17">
              <a:extLst>
                <a:ext uri="{FF2B5EF4-FFF2-40B4-BE49-F238E27FC236}">
                  <a16:creationId xmlns:a16="http://schemas.microsoft.com/office/drawing/2014/main" id="{00000000-0008-0000-0B00-000012000000}"/>
                </a:ext>
              </a:extLst>
            </xdr:cNvPr>
            <xdr:cNvGrpSpPr/>
          </xdr:nvGrpSpPr>
          <xdr:grpSpPr>
            <a:xfrm>
              <a:off x="4943475" y="1924050"/>
              <a:ext cx="4432300" cy="427038"/>
              <a:chOff x="4819649" y="2062130"/>
              <a:chExt cx="4248137" cy="319088"/>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B00-00000F280000}"/>
                  </a:ext>
                </a:extLst>
              </xdr:cNvPr>
              <xdr:cNvSpPr/>
            </xdr:nvSpPr>
            <xdr:spPr bwMode="auto">
              <a:xfrm>
                <a:off x="4819649" y="2083594"/>
                <a:ext cx="30480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B00-000010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B00-000011280000}"/>
                  </a:ext>
                </a:extLst>
              </xdr:cNvPr>
              <xdr:cNvSpPr/>
            </xdr:nvSpPr>
            <xdr:spPr bwMode="auto">
              <a:xfrm>
                <a:off x="8762988" y="2083594"/>
                <a:ext cx="304798"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2" name="Group 21">
              <a:extLst>
                <a:ext uri="{FF2B5EF4-FFF2-40B4-BE49-F238E27FC236}">
                  <a16:creationId xmlns:a16="http://schemas.microsoft.com/office/drawing/2014/main" id="{00000000-0008-0000-0B00-000016000000}"/>
                </a:ext>
              </a:extLst>
            </xdr:cNvPr>
            <xdr:cNvGrpSpPr/>
          </xdr:nvGrpSpPr>
          <xdr:grpSpPr>
            <a:xfrm>
              <a:off x="4943475" y="1924050"/>
              <a:ext cx="4432300" cy="427038"/>
              <a:chOff x="4819649" y="2062130"/>
              <a:chExt cx="4248137" cy="319088"/>
            </a:xfrm>
          </xdr:grpSpPr>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B00-000012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B00-000013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B00-000014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26" name="Group 25">
              <a:extLst>
                <a:ext uri="{FF2B5EF4-FFF2-40B4-BE49-F238E27FC236}">
                  <a16:creationId xmlns:a16="http://schemas.microsoft.com/office/drawing/2014/main" id="{00000000-0008-0000-0B00-00001A000000}"/>
                </a:ext>
              </a:extLst>
            </xdr:cNvPr>
            <xdr:cNvGrpSpPr/>
          </xdr:nvGrpSpPr>
          <xdr:grpSpPr>
            <a:xfrm>
              <a:off x="4943475" y="1924050"/>
              <a:ext cx="4432300" cy="427038"/>
              <a:chOff x="4819649" y="2062130"/>
              <a:chExt cx="4248137" cy="319088"/>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B00-000015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B00-000016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B00-000017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0" name="Group 29">
              <a:extLst>
                <a:ext uri="{FF2B5EF4-FFF2-40B4-BE49-F238E27FC236}">
                  <a16:creationId xmlns:a16="http://schemas.microsoft.com/office/drawing/2014/main" id="{00000000-0008-0000-0B00-00001E000000}"/>
                </a:ext>
              </a:extLst>
            </xdr:cNvPr>
            <xdr:cNvGrpSpPr/>
          </xdr:nvGrpSpPr>
          <xdr:grpSpPr>
            <a:xfrm>
              <a:off x="4943475" y="1924050"/>
              <a:ext cx="4432300" cy="427038"/>
              <a:chOff x="4819649" y="2062130"/>
              <a:chExt cx="4248137" cy="319088"/>
            </a:xfrm>
          </xdr:grpSpPr>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B00-000018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B00-000019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B00-00001A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4" name="Group 33">
              <a:extLst>
                <a:ext uri="{FF2B5EF4-FFF2-40B4-BE49-F238E27FC236}">
                  <a16:creationId xmlns:a16="http://schemas.microsoft.com/office/drawing/2014/main" id="{00000000-0008-0000-0B00-000022000000}"/>
                </a:ext>
              </a:extLst>
            </xdr:cNvPr>
            <xdr:cNvGrpSpPr/>
          </xdr:nvGrpSpPr>
          <xdr:grpSpPr>
            <a:xfrm>
              <a:off x="4943475" y="1924050"/>
              <a:ext cx="4432300" cy="427038"/>
              <a:chOff x="4819649" y="2062130"/>
              <a:chExt cx="4248137" cy="319088"/>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B00-00001B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B00-00001C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B00-00001D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38" name="Group 37">
              <a:extLst>
                <a:ext uri="{FF2B5EF4-FFF2-40B4-BE49-F238E27FC236}">
                  <a16:creationId xmlns:a16="http://schemas.microsoft.com/office/drawing/2014/main" id="{00000000-0008-0000-0B00-000026000000}"/>
                </a:ext>
              </a:extLst>
            </xdr:cNvPr>
            <xdr:cNvGrpSpPr/>
          </xdr:nvGrpSpPr>
          <xdr:grpSpPr>
            <a:xfrm>
              <a:off x="4943475" y="1924050"/>
              <a:ext cx="4432300" cy="427038"/>
              <a:chOff x="4819649" y="2062130"/>
              <a:chExt cx="4248137" cy="319088"/>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B00-00001E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B00-00001F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B00-000020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2" name="Group 41">
              <a:extLst>
                <a:ext uri="{FF2B5EF4-FFF2-40B4-BE49-F238E27FC236}">
                  <a16:creationId xmlns:a16="http://schemas.microsoft.com/office/drawing/2014/main" id="{00000000-0008-0000-0B00-00002A000000}"/>
                </a:ext>
              </a:extLst>
            </xdr:cNvPr>
            <xdr:cNvGrpSpPr/>
          </xdr:nvGrpSpPr>
          <xdr:grpSpPr>
            <a:xfrm>
              <a:off x="4943475" y="1924050"/>
              <a:ext cx="4432300" cy="427038"/>
              <a:chOff x="4819649" y="2062130"/>
              <a:chExt cx="4248137" cy="319088"/>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B00-000021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B00-000022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B00-000023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46" name="Group 45">
              <a:extLst>
                <a:ext uri="{FF2B5EF4-FFF2-40B4-BE49-F238E27FC236}">
                  <a16:creationId xmlns:a16="http://schemas.microsoft.com/office/drawing/2014/main" id="{00000000-0008-0000-0B00-00002E000000}"/>
                </a:ext>
              </a:extLst>
            </xdr:cNvPr>
            <xdr:cNvGrpSpPr/>
          </xdr:nvGrpSpPr>
          <xdr:grpSpPr>
            <a:xfrm>
              <a:off x="4943475" y="1924050"/>
              <a:ext cx="4432300" cy="427038"/>
              <a:chOff x="4819649" y="2062130"/>
              <a:chExt cx="4248137" cy="319088"/>
            </a:xfrm>
          </xdr:grpSpPr>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B00-000024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B00-000025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B00-000026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0" name="Group 49">
              <a:extLst>
                <a:ext uri="{FF2B5EF4-FFF2-40B4-BE49-F238E27FC236}">
                  <a16:creationId xmlns:a16="http://schemas.microsoft.com/office/drawing/2014/main" id="{00000000-0008-0000-0B00-000032000000}"/>
                </a:ext>
              </a:extLst>
            </xdr:cNvPr>
            <xdr:cNvGrpSpPr/>
          </xdr:nvGrpSpPr>
          <xdr:grpSpPr>
            <a:xfrm>
              <a:off x="4943475" y="1924050"/>
              <a:ext cx="4432300" cy="427038"/>
              <a:chOff x="4819649" y="2062130"/>
              <a:chExt cx="4248137" cy="319088"/>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B00-000027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B00-000028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B00-000029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4" name="Group 53">
              <a:extLst>
                <a:ext uri="{FF2B5EF4-FFF2-40B4-BE49-F238E27FC236}">
                  <a16:creationId xmlns:a16="http://schemas.microsoft.com/office/drawing/2014/main" id="{00000000-0008-0000-0B00-000036000000}"/>
                </a:ext>
              </a:extLst>
            </xdr:cNvPr>
            <xdr:cNvGrpSpPr/>
          </xdr:nvGrpSpPr>
          <xdr:grpSpPr>
            <a:xfrm>
              <a:off x="4943475" y="1924050"/>
              <a:ext cx="4432300" cy="427038"/>
              <a:chOff x="4819649" y="2062130"/>
              <a:chExt cx="4248137" cy="319088"/>
            </a:xfrm>
          </xdr:grpSpPr>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B00-00002A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B00-00002B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B00-00002C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58" name="Group 57">
              <a:extLst>
                <a:ext uri="{FF2B5EF4-FFF2-40B4-BE49-F238E27FC236}">
                  <a16:creationId xmlns:a16="http://schemas.microsoft.com/office/drawing/2014/main" id="{00000000-0008-0000-0B00-00003A000000}"/>
                </a:ext>
              </a:extLst>
            </xdr:cNvPr>
            <xdr:cNvGrpSpPr/>
          </xdr:nvGrpSpPr>
          <xdr:grpSpPr>
            <a:xfrm>
              <a:off x="4943475" y="1924050"/>
              <a:ext cx="4432300" cy="427038"/>
              <a:chOff x="4819649" y="2062130"/>
              <a:chExt cx="4248137" cy="319088"/>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B00-00002D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B00-00002E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B00-00002F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2" name="Group 61">
              <a:extLst>
                <a:ext uri="{FF2B5EF4-FFF2-40B4-BE49-F238E27FC236}">
                  <a16:creationId xmlns:a16="http://schemas.microsoft.com/office/drawing/2014/main" id="{00000000-0008-0000-0B00-00003E000000}"/>
                </a:ext>
              </a:extLst>
            </xdr:cNvPr>
            <xdr:cNvGrpSpPr/>
          </xdr:nvGrpSpPr>
          <xdr:grpSpPr>
            <a:xfrm>
              <a:off x="4943475" y="1924050"/>
              <a:ext cx="4432300" cy="427038"/>
              <a:chOff x="4819649" y="2062130"/>
              <a:chExt cx="4248137" cy="319088"/>
            </a:xfrm>
          </xdr:grpSpPr>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B00-000030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B00-000031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B00-000032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10</xdr:row>
          <xdr:rowOff>66675</xdr:rowOff>
        </xdr:from>
        <xdr:to>
          <xdr:col>13</xdr:col>
          <xdr:colOff>533400</xdr:colOff>
          <xdr:row>12</xdr:row>
          <xdr:rowOff>128588</xdr:rowOff>
        </xdr:to>
        <xdr:grpSp>
          <xdr:nvGrpSpPr>
            <xdr:cNvPr id="66" name="Group 65">
              <a:extLst>
                <a:ext uri="{FF2B5EF4-FFF2-40B4-BE49-F238E27FC236}">
                  <a16:creationId xmlns:a16="http://schemas.microsoft.com/office/drawing/2014/main" id="{00000000-0008-0000-0B00-000042000000}"/>
                </a:ext>
              </a:extLst>
            </xdr:cNvPr>
            <xdr:cNvGrpSpPr/>
          </xdr:nvGrpSpPr>
          <xdr:grpSpPr>
            <a:xfrm>
              <a:off x="4943475" y="1924050"/>
              <a:ext cx="4432300" cy="427038"/>
              <a:chOff x="4819649" y="2062130"/>
              <a:chExt cx="4248137" cy="319088"/>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B00-000033280000}"/>
                  </a:ext>
                </a:extLst>
              </xdr:cNvPr>
              <xdr:cNvSpPr/>
            </xdr:nvSpPr>
            <xdr:spPr bwMode="auto">
              <a:xfrm>
                <a:off x="4819649"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B00-000034280000}"/>
                  </a:ext>
                </a:extLst>
              </xdr:cNvPr>
              <xdr:cNvSpPr/>
            </xdr:nvSpPr>
            <xdr:spPr bwMode="auto">
              <a:xfrm>
                <a:off x="6734175" y="2062130"/>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B00-000035280000}"/>
                  </a:ext>
                </a:extLst>
              </xdr:cNvPr>
              <xdr:cNvSpPr/>
            </xdr:nvSpPr>
            <xdr:spPr bwMode="auto">
              <a:xfrm>
                <a:off x="8762987"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3.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7.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10.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9" Type="http://schemas.openxmlformats.org/officeDocument/2006/relationships/ctrlProp" Target="../ctrlProps/ctrlProp107.xml"/><Relationship Id="rId3" Type="http://schemas.openxmlformats.org/officeDocument/2006/relationships/drawing" Target="../drawings/drawing8.xml"/><Relationship Id="rId21" Type="http://schemas.openxmlformats.org/officeDocument/2006/relationships/ctrlProp" Target="../ctrlProps/ctrlProp89.xml"/><Relationship Id="rId34" Type="http://schemas.openxmlformats.org/officeDocument/2006/relationships/ctrlProp" Target="../ctrlProps/ctrlProp102.xml"/><Relationship Id="rId42" Type="http://schemas.openxmlformats.org/officeDocument/2006/relationships/ctrlProp" Target="../ctrlProps/ctrlProp110.xml"/><Relationship Id="rId7" Type="http://schemas.openxmlformats.org/officeDocument/2006/relationships/ctrlProp" Target="../ctrlProps/ctrlProp75.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33" Type="http://schemas.openxmlformats.org/officeDocument/2006/relationships/ctrlProp" Target="../ctrlProps/ctrlProp101.xml"/><Relationship Id="rId38" Type="http://schemas.openxmlformats.org/officeDocument/2006/relationships/ctrlProp" Target="../ctrlProps/ctrlProp106.xml"/><Relationship Id="rId2" Type="http://schemas.openxmlformats.org/officeDocument/2006/relationships/printerSettings" Target="../printerSettings/printerSettings12.bin"/><Relationship Id="rId16" Type="http://schemas.openxmlformats.org/officeDocument/2006/relationships/ctrlProp" Target="../ctrlProps/ctrlProp84.xml"/><Relationship Id="rId20" Type="http://schemas.openxmlformats.org/officeDocument/2006/relationships/ctrlProp" Target="../ctrlProps/ctrlProp88.xml"/><Relationship Id="rId29" Type="http://schemas.openxmlformats.org/officeDocument/2006/relationships/ctrlProp" Target="../ctrlProps/ctrlProp97.xml"/><Relationship Id="rId41" Type="http://schemas.openxmlformats.org/officeDocument/2006/relationships/ctrlProp" Target="../ctrlProps/ctrlProp109.xml"/><Relationship Id="rId1" Type="http://schemas.openxmlformats.org/officeDocument/2006/relationships/printerSettings" Target="../printerSettings/printerSettings11.bin"/><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32" Type="http://schemas.openxmlformats.org/officeDocument/2006/relationships/ctrlProp" Target="../ctrlProps/ctrlProp100.xml"/><Relationship Id="rId37" Type="http://schemas.openxmlformats.org/officeDocument/2006/relationships/ctrlProp" Target="../ctrlProps/ctrlProp105.xml"/><Relationship Id="rId40" Type="http://schemas.openxmlformats.org/officeDocument/2006/relationships/ctrlProp" Target="../ctrlProps/ctrlProp108.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10" Type="http://schemas.openxmlformats.org/officeDocument/2006/relationships/ctrlProp" Target="../ctrlProps/ctrlProp78.xml"/><Relationship Id="rId19" Type="http://schemas.openxmlformats.org/officeDocument/2006/relationships/ctrlProp" Target="../ctrlProps/ctrlProp87.xml"/><Relationship Id="rId31" Type="http://schemas.openxmlformats.org/officeDocument/2006/relationships/ctrlProp" Target="../ctrlProps/ctrlProp99.xml"/><Relationship Id="rId4" Type="http://schemas.openxmlformats.org/officeDocument/2006/relationships/vmlDrawing" Target="../drawings/vmlDrawing4.v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 Id="rId30" Type="http://schemas.openxmlformats.org/officeDocument/2006/relationships/ctrlProp" Target="../ctrlProps/ctrlProp98.xml"/><Relationship Id="rId35" Type="http://schemas.openxmlformats.org/officeDocument/2006/relationships/ctrlProp" Target="../ctrlProps/ctrlProp103.xml"/><Relationship Id="rId43" Type="http://schemas.openxmlformats.org/officeDocument/2006/relationships/ctrlProp" Target="../ctrlProps/ctrlProp111.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21.xml"/><Relationship Id="rId18" Type="http://schemas.openxmlformats.org/officeDocument/2006/relationships/ctrlProp" Target="../ctrlProps/ctrlProp126.xml"/><Relationship Id="rId26" Type="http://schemas.openxmlformats.org/officeDocument/2006/relationships/ctrlProp" Target="../ctrlProps/ctrlProp134.xml"/><Relationship Id="rId39" Type="http://schemas.openxmlformats.org/officeDocument/2006/relationships/ctrlProp" Target="../ctrlProps/ctrlProp147.xml"/><Relationship Id="rId3" Type="http://schemas.openxmlformats.org/officeDocument/2006/relationships/vmlDrawing" Target="../drawings/vmlDrawing5.vml"/><Relationship Id="rId21" Type="http://schemas.openxmlformats.org/officeDocument/2006/relationships/ctrlProp" Target="../ctrlProps/ctrlProp129.xml"/><Relationship Id="rId34" Type="http://schemas.openxmlformats.org/officeDocument/2006/relationships/ctrlProp" Target="../ctrlProps/ctrlProp142.xml"/><Relationship Id="rId42" Type="http://schemas.openxmlformats.org/officeDocument/2006/relationships/ctrlProp" Target="../ctrlProps/ctrlProp150.xml"/><Relationship Id="rId47" Type="http://schemas.openxmlformats.org/officeDocument/2006/relationships/ctrlProp" Target="../ctrlProps/ctrlProp155.xml"/><Relationship Id="rId50" Type="http://schemas.openxmlformats.org/officeDocument/2006/relationships/ctrlProp" Target="../ctrlProps/ctrlProp158.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5" Type="http://schemas.openxmlformats.org/officeDocument/2006/relationships/ctrlProp" Target="../ctrlProps/ctrlProp133.xml"/><Relationship Id="rId33" Type="http://schemas.openxmlformats.org/officeDocument/2006/relationships/ctrlProp" Target="../ctrlProps/ctrlProp141.xml"/><Relationship Id="rId38" Type="http://schemas.openxmlformats.org/officeDocument/2006/relationships/ctrlProp" Target="../ctrlProps/ctrlProp146.xml"/><Relationship Id="rId46" Type="http://schemas.openxmlformats.org/officeDocument/2006/relationships/ctrlProp" Target="../ctrlProps/ctrlProp154.xml"/><Relationship Id="rId2" Type="http://schemas.openxmlformats.org/officeDocument/2006/relationships/drawing" Target="../drawings/drawing9.xml"/><Relationship Id="rId16" Type="http://schemas.openxmlformats.org/officeDocument/2006/relationships/ctrlProp" Target="../ctrlProps/ctrlProp124.xml"/><Relationship Id="rId20" Type="http://schemas.openxmlformats.org/officeDocument/2006/relationships/ctrlProp" Target="../ctrlProps/ctrlProp128.xml"/><Relationship Id="rId29" Type="http://schemas.openxmlformats.org/officeDocument/2006/relationships/ctrlProp" Target="../ctrlProps/ctrlProp137.xml"/><Relationship Id="rId41" Type="http://schemas.openxmlformats.org/officeDocument/2006/relationships/ctrlProp" Target="../ctrlProps/ctrlProp149.xml"/><Relationship Id="rId54" Type="http://schemas.openxmlformats.org/officeDocument/2006/relationships/ctrlProp" Target="../ctrlProps/ctrlProp162.xml"/><Relationship Id="rId1" Type="http://schemas.openxmlformats.org/officeDocument/2006/relationships/printerSettings" Target="../printerSettings/printerSettings13.bin"/><Relationship Id="rId6" Type="http://schemas.openxmlformats.org/officeDocument/2006/relationships/ctrlProp" Target="../ctrlProps/ctrlProp114.xml"/><Relationship Id="rId11" Type="http://schemas.openxmlformats.org/officeDocument/2006/relationships/ctrlProp" Target="../ctrlProps/ctrlProp119.xml"/><Relationship Id="rId24" Type="http://schemas.openxmlformats.org/officeDocument/2006/relationships/ctrlProp" Target="../ctrlProps/ctrlProp132.xml"/><Relationship Id="rId32" Type="http://schemas.openxmlformats.org/officeDocument/2006/relationships/ctrlProp" Target="../ctrlProps/ctrlProp140.xml"/><Relationship Id="rId37" Type="http://schemas.openxmlformats.org/officeDocument/2006/relationships/ctrlProp" Target="../ctrlProps/ctrlProp145.xml"/><Relationship Id="rId40" Type="http://schemas.openxmlformats.org/officeDocument/2006/relationships/ctrlProp" Target="../ctrlProps/ctrlProp148.xml"/><Relationship Id="rId45" Type="http://schemas.openxmlformats.org/officeDocument/2006/relationships/ctrlProp" Target="../ctrlProps/ctrlProp153.xml"/><Relationship Id="rId53" Type="http://schemas.openxmlformats.org/officeDocument/2006/relationships/ctrlProp" Target="../ctrlProps/ctrlProp161.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28" Type="http://schemas.openxmlformats.org/officeDocument/2006/relationships/ctrlProp" Target="../ctrlProps/ctrlProp136.xml"/><Relationship Id="rId36" Type="http://schemas.openxmlformats.org/officeDocument/2006/relationships/ctrlProp" Target="../ctrlProps/ctrlProp144.xml"/><Relationship Id="rId49" Type="http://schemas.openxmlformats.org/officeDocument/2006/relationships/ctrlProp" Target="../ctrlProps/ctrlProp157.xml"/><Relationship Id="rId10" Type="http://schemas.openxmlformats.org/officeDocument/2006/relationships/ctrlProp" Target="../ctrlProps/ctrlProp118.xml"/><Relationship Id="rId19" Type="http://schemas.openxmlformats.org/officeDocument/2006/relationships/ctrlProp" Target="../ctrlProps/ctrlProp127.xml"/><Relationship Id="rId31" Type="http://schemas.openxmlformats.org/officeDocument/2006/relationships/ctrlProp" Target="../ctrlProps/ctrlProp139.xml"/><Relationship Id="rId44" Type="http://schemas.openxmlformats.org/officeDocument/2006/relationships/ctrlProp" Target="../ctrlProps/ctrlProp152.xml"/><Relationship Id="rId52" Type="http://schemas.openxmlformats.org/officeDocument/2006/relationships/ctrlProp" Target="../ctrlProps/ctrlProp160.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 Id="rId27" Type="http://schemas.openxmlformats.org/officeDocument/2006/relationships/ctrlProp" Target="../ctrlProps/ctrlProp135.xml"/><Relationship Id="rId30" Type="http://schemas.openxmlformats.org/officeDocument/2006/relationships/ctrlProp" Target="../ctrlProps/ctrlProp138.xml"/><Relationship Id="rId35" Type="http://schemas.openxmlformats.org/officeDocument/2006/relationships/ctrlProp" Target="../ctrlProps/ctrlProp143.xml"/><Relationship Id="rId43" Type="http://schemas.openxmlformats.org/officeDocument/2006/relationships/ctrlProp" Target="../ctrlProps/ctrlProp151.xml"/><Relationship Id="rId48" Type="http://schemas.openxmlformats.org/officeDocument/2006/relationships/ctrlProp" Target="../ctrlProps/ctrlProp156.xml"/><Relationship Id="rId8" Type="http://schemas.openxmlformats.org/officeDocument/2006/relationships/ctrlProp" Target="../ctrlProps/ctrlProp116.xml"/><Relationship Id="rId51" Type="http://schemas.openxmlformats.org/officeDocument/2006/relationships/ctrlProp" Target="../ctrlProps/ctrlProp159.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72.xml"/><Relationship Id="rId18" Type="http://schemas.openxmlformats.org/officeDocument/2006/relationships/ctrlProp" Target="../ctrlProps/ctrlProp177.xml"/><Relationship Id="rId26" Type="http://schemas.openxmlformats.org/officeDocument/2006/relationships/ctrlProp" Target="../ctrlProps/ctrlProp185.xml"/><Relationship Id="rId39" Type="http://schemas.openxmlformats.org/officeDocument/2006/relationships/ctrlProp" Target="../ctrlProps/ctrlProp198.xml"/><Relationship Id="rId21" Type="http://schemas.openxmlformats.org/officeDocument/2006/relationships/ctrlProp" Target="../ctrlProps/ctrlProp180.xml"/><Relationship Id="rId34" Type="http://schemas.openxmlformats.org/officeDocument/2006/relationships/ctrlProp" Target="../ctrlProps/ctrlProp193.xml"/><Relationship Id="rId42" Type="http://schemas.openxmlformats.org/officeDocument/2006/relationships/ctrlProp" Target="../ctrlProps/ctrlProp201.xml"/><Relationship Id="rId47" Type="http://schemas.openxmlformats.org/officeDocument/2006/relationships/ctrlProp" Target="../ctrlProps/ctrlProp206.xml"/><Relationship Id="rId50" Type="http://schemas.openxmlformats.org/officeDocument/2006/relationships/ctrlProp" Target="../ctrlProps/ctrlProp209.xml"/><Relationship Id="rId55" Type="http://schemas.openxmlformats.org/officeDocument/2006/relationships/ctrlProp" Target="../ctrlProps/ctrlProp214.xml"/><Relationship Id="rId63" Type="http://schemas.openxmlformats.org/officeDocument/2006/relationships/ctrlProp" Target="../ctrlProps/ctrlProp222.xml"/><Relationship Id="rId68" Type="http://schemas.openxmlformats.org/officeDocument/2006/relationships/ctrlProp" Target="../ctrlProps/ctrlProp227.xml"/><Relationship Id="rId7" Type="http://schemas.openxmlformats.org/officeDocument/2006/relationships/ctrlProp" Target="../ctrlProps/ctrlProp166.xml"/><Relationship Id="rId71" Type="http://schemas.openxmlformats.org/officeDocument/2006/relationships/ctrlProp" Target="../ctrlProps/ctrlProp230.xml"/><Relationship Id="rId2" Type="http://schemas.openxmlformats.org/officeDocument/2006/relationships/drawing" Target="../drawings/drawing10.xml"/><Relationship Id="rId16" Type="http://schemas.openxmlformats.org/officeDocument/2006/relationships/ctrlProp" Target="../ctrlProps/ctrlProp175.xml"/><Relationship Id="rId29" Type="http://schemas.openxmlformats.org/officeDocument/2006/relationships/ctrlProp" Target="../ctrlProps/ctrlProp188.xml"/><Relationship Id="rId1" Type="http://schemas.openxmlformats.org/officeDocument/2006/relationships/printerSettings" Target="../printerSettings/printerSettings14.bin"/><Relationship Id="rId6" Type="http://schemas.openxmlformats.org/officeDocument/2006/relationships/ctrlProp" Target="../ctrlProps/ctrlProp165.xml"/><Relationship Id="rId11" Type="http://schemas.openxmlformats.org/officeDocument/2006/relationships/ctrlProp" Target="../ctrlProps/ctrlProp170.xml"/><Relationship Id="rId24" Type="http://schemas.openxmlformats.org/officeDocument/2006/relationships/ctrlProp" Target="../ctrlProps/ctrlProp183.xml"/><Relationship Id="rId32" Type="http://schemas.openxmlformats.org/officeDocument/2006/relationships/ctrlProp" Target="../ctrlProps/ctrlProp191.xml"/><Relationship Id="rId37" Type="http://schemas.openxmlformats.org/officeDocument/2006/relationships/ctrlProp" Target="../ctrlProps/ctrlProp196.xml"/><Relationship Id="rId40" Type="http://schemas.openxmlformats.org/officeDocument/2006/relationships/ctrlProp" Target="../ctrlProps/ctrlProp199.xml"/><Relationship Id="rId45" Type="http://schemas.openxmlformats.org/officeDocument/2006/relationships/ctrlProp" Target="../ctrlProps/ctrlProp204.xml"/><Relationship Id="rId53" Type="http://schemas.openxmlformats.org/officeDocument/2006/relationships/ctrlProp" Target="../ctrlProps/ctrlProp212.xml"/><Relationship Id="rId58" Type="http://schemas.openxmlformats.org/officeDocument/2006/relationships/ctrlProp" Target="../ctrlProps/ctrlProp217.xml"/><Relationship Id="rId66" Type="http://schemas.openxmlformats.org/officeDocument/2006/relationships/ctrlProp" Target="../ctrlProps/ctrlProp225.xml"/><Relationship Id="rId5" Type="http://schemas.openxmlformats.org/officeDocument/2006/relationships/ctrlProp" Target="../ctrlProps/ctrlProp164.xml"/><Relationship Id="rId15" Type="http://schemas.openxmlformats.org/officeDocument/2006/relationships/ctrlProp" Target="../ctrlProps/ctrlProp174.xml"/><Relationship Id="rId23" Type="http://schemas.openxmlformats.org/officeDocument/2006/relationships/ctrlProp" Target="../ctrlProps/ctrlProp182.xml"/><Relationship Id="rId28" Type="http://schemas.openxmlformats.org/officeDocument/2006/relationships/ctrlProp" Target="../ctrlProps/ctrlProp187.xml"/><Relationship Id="rId36" Type="http://schemas.openxmlformats.org/officeDocument/2006/relationships/ctrlProp" Target="../ctrlProps/ctrlProp195.xml"/><Relationship Id="rId49" Type="http://schemas.openxmlformats.org/officeDocument/2006/relationships/ctrlProp" Target="../ctrlProps/ctrlProp208.xml"/><Relationship Id="rId57" Type="http://schemas.openxmlformats.org/officeDocument/2006/relationships/ctrlProp" Target="../ctrlProps/ctrlProp216.xml"/><Relationship Id="rId61" Type="http://schemas.openxmlformats.org/officeDocument/2006/relationships/ctrlProp" Target="../ctrlProps/ctrlProp220.xml"/><Relationship Id="rId10" Type="http://schemas.openxmlformats.org/officeDocument/2006/relationships/ctrlProp" Target="../ctrlProps/ctrlProp169.xml"/><Relationship Id="rId19" Type="http://schemas.openxmlformats.org/officeDocument/2006/relationships/ctrlProp" Target="../ctrlProps/ctrlProp178.xml"/><Relationship Id="rId31" Type="http://schemas.openxmlformats.org/officeDocument/2006/relationships/ctrlProp" Target="../ctrlProps/ctrlProp190.xml"/><Relationship Id="rId44" Type="http://schemas.openxmlformats.org/officeDocument/2006/relationships/ctrlProp" Target="../ctrlProps/ctrlProp203.xml"/><Relationship Id="rId52" Type="http://schemas.openxmlformats.org/officeDocument/2006/relationships/ctrlProp" Target="../ctrlProps/ctrlProp211.xml"/><Relationship Id="rId60" Type="http://schemas.openxmlformats.org/officeDocument/2006/relationships/ctrlProp" Target="../ctrlProps/ctrlProp219.xml"/><Relationship Id="rId65" Type="http://schemas.openxmlformats.org/officeDocument/2006/relationships/ctrlProp" Target="../ctrlProps/ctrlProp224.xml"/><Relationship Id="rId4" Type="http://schemas.openxmlformats.org/officeDocument/2006/relationships/ctrlProp" Target="../ctrlProps/ctrlProp163.xml"/><Relationship Id="rId9" Type="http://schemas.openxmlformats.org/officeDocument/2006/relationships/ctrlProp" Target="../ctrlProps/ctrlProp168.xml"/><Relationship Id="rId14" Type="http://schemas.openxmlformats.org/officeDocument/2006/relationships/ctrlProp" Target="../ctrlProps/ctrlProp173.xml"/><Relationship Id="rId22" Type="http://schemas.openxmlformats.org/officeDocument/2006/relationships/ctrlProp" Target="../ctrlProps/ctrlProp181.xml"/><Relationship Id="rId27" Type="http://schemas.openxmlformats.org/officeDocument/2006/relationships/ctrlProp" Target="../ctrlProps/ctrlProp186.xml"/><Relationship Id="rId30" Type="http://schemas.openxmlformats.org/officeDocument/2006/relationships/ctrlProp" Target="../ctrlProps/ctrlProp189.xml"/><Relationship Id="rId35" Type="http://schemas.openxmlformats.org/officeDocument/2006/relationships/ctrlProp" Target="../ctrlProps/ctrlProp194.xml"/><Relationship Id="rId43" Type="http://schemas.openxmlformats.org/officeDocument/2006/relationships/ctrlProp" Target="../ctrlProps/ctrlProp202.xml"/><Relationship Id="rId48" Type="http://schemas.openxmlformats.org/officeDocument/2006/relationships/ctrlProp" Target="../ctrlProps/ctrlProp207.xml"/><Relationship Id="rId56" Type="http://schemas.openxmlformats.org/officeDocument/2006/relationships/ctrlProp" Target="../ctrlProps/ctrlProp215.xml"/><Relationship Id="rId64" Type="http://schemas.openxmlformats.org/officeDocument/2006/relationships/ctrlProp" Target="../ctrlProps/ctrlProp223.xml"/><Relationship Id="rId69" Type="http://schemas.openxmlformats.org/officeDocument/2006/relationships/ctrlProp" Target="../ctrlProps/ctrlProp228.xml"/><Relationship Id="rId8" Type="http://schemas.openxmlformats.org/officeDocument/2006/relationships/ctrlProp" Target="../ctrlProps/ctrlProp167.xml"/><Relationship Id="rId51" Type="http://schemas.openxmlformats.org/officeDocument/2006/relationships/ctrlProp" Target="../ctrlProps/ctrlProp210.xml"/><Relationship Id="rId72" Type="http://schemas.openxmlformats.org/officeDocument/2006/relationships/ctrlProp" Target="../ctrlProps/ctrlProp231.xml"/><Relationship Id="rId3" Type="http://schemas.openxmlformats.org/officeDocument/2006/relationships/vmlDrawing" Target="../drawings/vmlDrawing6.vml"/><Relationship Id="rId12" Type="http://schemas.openxmlformats.org/officeDocument/2006/relationships/ctrlProp" Target="../ctrlProps/ctrlProp171.xml"/><Relationship Id="rId17" Type="http://schemas.openxmlformats.org/officeDocument/2006/relationships/ctrlProp" Target="../ctrlProps/ctrlProp176.xml"/><Relationship Id="rId25" Type="http://schemas.openxmlformats.org/officeDocument/2006/relationships/ctrlProp" Target="../ctrlProps/ctrlProp184.xml"/><Relationship Id="rId33" Type="http://schemas.openxmlformats.org/officeDocument/2006/relationships/ctrlProp" Target="../ctrlProps/ctrlProp192.xml"/><Relationship Id="rId38" Type="http://schemas.openxmlformats.org/officeDocument/2006/relationships/ctrlProp" Target="../ctrlProps/ctrlProp197.xml"/><Relationship Id="rId46" Type="http://schemas.openxmlformats.org/officeDocument/2006/relationships/ctrlProp" Target="../ctrlProps/ctrlProp205.xml"/><Relationship Id="rId59" Type="http://schemas.openxmlformats.org/officeDocument/2006/relationships/ctrlProp" Target="../ctrlProps/ctrlProp218.xml"/><Relationship Id="rId67" Type="http://schemas.openxmlformats.org/officeDocument/2006/relationships/ctrlProp" Target="../ctrlProps/ctrlProp226.xml"/><Relationship Id="rId20" Type="http://schemas.openxmlformats.org/officeDocument/2006/relationships/ctrlProp" Target="../ctrlProps/ctrlProp179.xml"/><Relationship Id="rId41" Type="http://schemas.openxmlformats.org/officeDocument/2006/relationships/ctrlProp" Target="../ctrlProps/ctrlProp200.xml"/><Relationship Id="rId54" Type="http://schemas.openxmlformats.org/officeDocument/2006/relationships/ctrlProp" Target="../ctrlProps/ctrlProp213.xml"/><Relationship Id="rId62" Type="http://schemas.openxmlformats.org/officeDocument/2006/relationships/ctrlProp" Target="../ctrlProps/ctrlProp221.xml"/><Relationship Id="rId70" Type="http://schemas.openxmlformats.org/officeDocument/2006/relationships/ctrlProp" Target="../ctrlProps/ctrlProp229.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41.xml"/><Relationship Id="rId18" Type="http://schemas.openxmlformats.org/officeDocument/2006/relationships/ctrlProp" Target="../ctrlProps/ctrlProp246.xml"/><Relationship Id="rId26" Type="http://schemas.openxmlformats.org/officeDocument/2006/relationships/ctrlProp" Target="../ctrlProps/ctrlProp254.xml"/><Relationship Id="rId39" Type="http://schemas.openxmlformats.org/officeDocument/2006/relationships/ctrlProp" Target="../ctrlProps/ctrlProp267.xml"/><Relationship Id="rId21" Type="http://schemas.openxmlformats.org/officeDocument/2006/relationships/ctrlProp" Target="../ctrlProps/ctrlProp249.xml"/><Relationship Id="rId34" Type="http://schemas.openxmlformats.org/officeDocument/2006/relationships/ctrlProp" Target="../ctrlProps/ctrlProp262.xml"/><Relationship Id="rId42" Type="http://schemas.openxmlformats.org/officeDocument/2006/relationships/ctrlProp" Target="../ctrlProps/ctrlProp270.xml"/><Relationship Id="rId47" Type="http://schemas.openxmlformats.org/officeDocument/2006/relationships/ctrlProp" Target="../ctrlProps/ctrlProp275.xml"/><Relationship Id="rId50" Type="http://schemas.openxmlformats.org/officeDocument/2006/relationships/ctrlProp" Target="../ctrlProps/ctrlProp278.xml"/><Relationship Id="rId55" Type="http://schemas.openxmlformats.org/officeDocument/2006/relationships/ctrlProp" Target="../ctrlProps/ctrlProp283.xml"/><Relationship Id="rId63" Type="http://schemas.openxmlformats.org/officeDocument/2006/relationships/ctrlProp" Target="../ctrlProps/ctrlProp291.xml"/><Relationship Id="rId68" Type="http://schemas.openxmlformats.org/officeDocument/2006/relationships/ctrlProp" Target="../ctrlProps/ctrlProp296.xml"/><Relationship Id="rId76" Type="http://schemas.openxmlformats.org/officeDocument/2006/relationships/ctrlProp" Target="../ctrlProps/ctrlProp304.xml"/><Relationship Id="rId84" Type="http://schemas.openxmlformats.org/officeDocument/2006/relationships/ctrlProp" Target="../ctrlProps/ctrlProp312.xml"/><Relationship Id="rId7" Type="http://schemas.openxmlformats.org/officeDocument/2006/relationships/ctrlProp" Target="../ctrlProps/ctrlProp235.xml"/><Relationship Id="rId71" Type="http://schemas.openxmlformats.org/officeDocument/2006/relationships/ctrlProp" Target="../ctrlProps/ctrlProp299.xml"/><Relationship Id="rId2" Type="http://schemas.openxmlformats.org/officeDocument/2006/relationships/drawing" Target="../drawings/drawing11.xml"/><Relationship Id="rId16" Type="http://schemas.openxmlformats.org/officeDocument/2006/relationships/ctrlProp" Target="../ctrlProps/ctrlProp244.xml"/><Relationship Id="rId29" Type="http://schemas.openxmlformats.org/officeDocument/2006/relationships/ctrlProp" Target="../ctrlProps/ctrlProp257.xml"/><Relationship Id="rId11" Type="http://schemas.openxmlformats.org/officeDocument/2006/relationships/ctrlProp" Target="../ctrlProps/ctrlProp239.xml"/><Relationship Id="rId24" Type="http://schemas.openxmlformats.org/officeDocument/2006/relationships/ctrlProp" Target="../ctrlProps/ctrlProp252.xml"/><Relationship Id="rId32" Type="http://schemas.openxmlformats.org/officeDocument/2006/relationships/ctrlProp" Target="../ctrlProps/ctrlProp260.xml"/><Relationship Id="rId37" Type="http://schemas.openxmlformats.org/officeDocument/2006/relationships/ctrlProp" Target="../ctrlProps/ctrlProp265.xml"/><Relationship Id="rId40" Type="http://schemas.openxmlformats.org/officeDocument/2006/relationships/ctrlProp" Target="../ctrlProps/ctrlProp268.xml"/><Relationship Id="rId45" Type="http://schemas.openxmlformats.org/officeDocument/2006/relationships/ctrlProp" Target="../ctrlProps/ctrlProp273.xml"/><Relationship Id="rId53" Type="http://schemas.openxmlformats.org/officeDocument/2006/relationships/ctrlProp" Target="../ctrlProps/ctrlProp281.xml"/><Relationship Id="rId58" Type="http://schemas.openxmlformats.org/officeDocument/2006/relationships/ctrlProp" Target="../ctrlProps/ctrlProp286.xml"/><Relationship Id="rId66" Type="http://schemas.openxmlformats.org/officeDocument/2006/relationships/ctrlProp" Target="../ctrlProps/ctrlProp294.xml"/><Relationship Id="rId74" Type="http://schemas.openxmlformats.org/officeDocument/2006/relationships/ctrlProp" Target="../ctrlProps/ctrlProp302.xml"/><Relationship Id="rId79" Type="http://schemas.openxmlformats.org/officeDocument/2006/relationships/ctrlProp" Target="../ctrlProps/ctrlProp307.xml"/><Relationship Id="rId5" Type="http://schemas.openxmlformats.org/officeDocument/2006/relationships/ctrlProp" Target="../ctrlProps/ctrlProp233.xml"/><Relationship Id="rId61" Type="http://schemas.openxmlformats.org/officeDocument/2006/relationships/ctrlProp" Target="../ctrlProps/ctrlProp289.xml"/><Relationship Id="rId82" Type="http://schemas.openxmlformats.org/officeDocument/2006/relationships/ctrlProp" Target="../ctrlProps/ctrlProp310.xml"/><Relationship Id="rId10" Type="http://schemas.openxmlformats.org/officeDocument/2006/relationships/ctrlProp" Target="../ctrlProps/ctrlProp238.xml"/><Relationship Id="rId19" Type="http://schemas.openxmlformats.org/officeDocument/2006/relationships/ctrlProp" Target="../ctrlProps/ctrlProp247.xml"/><Relationship Id="rId31" Type="http://schemas.openxmlformats.org/officeDocument/2006/relationships/ctrlProp" Target="../ctrlProps/ctrlProp259.xml"/><Relationship Id="rId44" Type="http://schemas.openxmlformats.org/officeDocument/2006/relationships/ctrlProp" Target="../ctrlProps/ctrlProp272.xml"/><Relationship Id="rId52" Type="http://schemas.openxmlformats.org/officeDocument/2006/relationships/ctrlProp" Target="../ctrlProps/ctrlProp280.xml"/><Relationship Id="rId60" Type="http://schemas.openxmlformats.org/officeDocument/2006/relationships/ctrlProp" Target="../ctrlProps/ctrlProp288.xml"/><Relationship Id="rId65" Type="http://schemas.openxmlformats.org/officeDocument/2006/relationships/ctrlProp" Target="../ctrlProps/ctrlProp293.xml"/><Relationship Id="rId73" Type="http://schemas.openxmlformats.org/officeDocument/2006/relationships/ctrlProp" Target="../ctrlProps/ctrlProp301.xml"/><Relationship Id="rId78" Type="http://schemas.openxmlformats.org/officeDocument/2006/relationships/ctrlProp" Target="../ctrlProps/ctrlProp306.xml"/><Relationship Id="rId81" Type="http://schemas.openxmlformats.org/officeDocument/2006/relationships/ctrlProp" Target="../ctrlProps/ctrlProp309.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 Id="rId27" Type="http://schemas.openxmlformats.org/officeDocument/2006/relationships/ctrlProp" Target="../ctrlProps/ctrlProp255.xml"/><Relationship Id="rId30" Type="http://schemas.openxmlformats.org/officeDocument/2006/relationships/ctrlProp" Target="../ctrlProps/ctrlProp258.xml"/><Relationship Id="rId35" Type="http://schemas.openxmlformats.org/officeDocument/2006/relationships/ctrlProp" Target="../ctrlProps/ctrlProp263.xml"/><Relationship Id="rId43" Type="http://schemas.openxmlformats.org/officeDocument/2006/relationships/ctrlProp" Target="../ctrlProps/ctrlProp271.xml"/><Relationship Id="rId48" Type="http://schemas.openxmlformats.org/officeDocument/2006/relationships/ctrlProp" Target="../ctrlProps/ctrlProp276.xml"/><Relationship Id="rId56" Type="http://schemas.openxmlformats.org/officeDocument/2006/relationships/ctrlProp" Target="../ctrlProps/ctrlProp284.xml"/><Relationship Id="rId64" Type="http://schemas.openxmlformats.org/officeDocument/2006/relationships/ctrlProp" Target="../ctrlProps/ctrlProp292.xml"/><Relationship Id="rId69" Type="http://schemas.openxmlformats.org/officeDocument/2006/relationships/ctrlProp" Target="../ctrlProps/ctrlProp297.xml"/><Relationship Id="rId77" Type="http://schemas.openxmlformats.org/officeDocument/2006/relationships/ctrlProp" Target="../ctrlProps/ctrlProp305.xml"/><Relationship Id="rId8" Type="http://schemas.openxmlformats.org/officeDocument/2006/relationships/ctrlProp" Target="../ctrlProps/ctrlProp236.xml"/><Relationship Id="rId51" Type="http://schemas.openxmlformats.org/officeDocument/2006/relationships/ctrlProp" Target="../ctrlProps/ctrlProp279.xml"/><Relationship Id="rId72" Type="http://schemas.openxmlformats.org/officeDocument/2006/relationships/ctrlProp" Target="../ctrlProps/ctrlProp300.xml"/><Relationship Id="rId80" Type="http://schemas.openxmlformats.org/officeDocument/2006/relationships/ctrlProp" Target="../ctrlProps/ctrlProp308.xml"/><Relationship Id="rId3" Type="http://schemas.openxmlformats.org/officeDocument/2006/relationships/vmlDrawing" Target="../drawings/vmlDrawing7.vml"/><Relationship Id="rId12" Type="http://schemas.openxmlformats.org/officeDocument/2006/relationships/ctrlProp" Target="../ctrlProps/ctrlProp240.xml"/><Relationship Id="rId17" Type="http://schemas.openxmlformats.org/officeDocument/2006/relationships/ctrlProp" Target="../ctrlProps/ctrlProp245.xml"/><Relationship Id="rId25" Type="http://schemas.openxmlformats.org/officeDocument/2006/relationships/ctrlProp" Target="../ctrlProps/ctrlProp253.xml"/><Relationship Id="rId33" Type="http://schemas.openxmlformats.org/officeDocument/2006/relationships/ctrlProp" Target="../ctrlProps/ctrlProp261.xml"/><Relationship Id="rId38" Type="http://schemas.openxmlformats.org/officeDocument/2006/relationships/ctrlProp" Target="../ctrlProps/ctrlProp266.xml"/><Relationship Id="rId46" Type="http://schemas.openxmlformats.org/officeDocument/2006/relationships/ctrlProp" Target="../ctrlProps/ctrlProp274.xml"/><Relationship Id="rId59" Type="http://schemas.openxmlformats.org/officeDocument/2006/relationships/ctrlProp" Target="../ctrlProps/ctrlProp287.xml"/><Relationship Id="rId67" Type="http://schemas.openxmlformats.org/officeDocument/2006/relationships/ctrlProp" Target="../ctrlProps/ctrlProp295.xml"/><Relationship Id="rId20" Type="http://schemas.openxmlformats.org/officeDocument/2006/relationships/ctrlProp" Target="../ctrlProps/ctrlProp248.xml"/><Relationship Id="rId41" Type="http://schemas.openxmlformats.org/officeDocument/2006/relationships/ctrlProp" Target="../ctrlProps/ctrlProp269.xml"/><Relationship Id="rId54" Type="http://schemas.openxmlformats.org/officeDocument/2006/relationships/ctrlProp" Target="../ctrlProps/ctrlProp282.xml"/><Relationship Id="rId62" Type="http://schemas.openxmlformats.org/officeDocument/2006/relationships/ctrlProp" Target="../ctrlProps/ctrlProp290.xml"/><Relationship Id="rId70" Type="http://schemas.openxmlformats.org/officeDocument/2006/relationships/ctrlProp" Target="../ctrlProps/ctrlProp298.xml"/><Relationship Id="rId75" Type="http://schemas.openxmlformats.org/officeDocument/2006/relationships/ctrlProp" Target="../ctrlProps/ctrlProp303.xml"/><Relationship Id="rId83" Type="http://schemas.openxmlformats.org/officeDocument/2006/relationships/ctrlProp" Target="../ctrlProps/ctrlProp311.xml"/><Relationship Id="rId1" Type="http://schemas.openxmlformats.org/officeDocument/2006/relationships/printerSettings" Target="../printerSettings/printerSettings15.bin"/><Relationship Id="rId6" Type="http://schemas.openxmlformats.org/officeDocument/2006/relationships/ctrlProp" Target="../ctrlProps/ctrlProp234.xml"/><Relationship Id="rId15" Type="http://schemas.openxmlformats.org/officeDocument/2006/relationships/ctrlProp" Target="../ctrlProps/ctrlProp243.xml"/><Relationship Id="rId23" Type="http://schemas.openxmlformats.org/officeDocument/2006/relationships/ctrlProp" Target="../ctrlProps/ctrlProp251.xml"/><Relationship Id="rId28" Type="http://schemas.openxmlformats.org/officeDocument/2006/relationships/ctrlProp" Target="../ctrlProps/ctrlProp256.xml"/><Relationship Id="rId36" Type="http://schemas.openxmlformats.org/officeDocument/2006/relationships/ctrlProp" Target="../ctrlProps/ctrlProp264.xml"/><Relationship Id="rId49" Type="http://schemas.openxmlformats.org/officeDocument/2006/relationships/ctrlProp" Target="../ctrlProps/ctrlProp277.xml"/><Relationship Id="rId57" Type="http://schemas.openxmlformats.org/officeDocument/2006/relationships/ctrlProp" Target="../ctrlProps/ctrlProp285.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22.xml"/><Relationship Id="rId18" Type="http://schemas.openxmlformats.org/officeDocument/2006/relationships/ctrlProp" Target="../ctrlProps/ctrlProp327.xml"/><Relationship Id="rId26" Type="http://schemas.openxmlformats.org/officeDocument/2006/relationships/ctrlProp" Target="../ctrlProps/ctrlProp335.xml"/><Relationship Id="rId39" Type="http://schemas.openxmlformats.org/officeDocument/2006/relationships/ctrlProp" Target="../ctrlProps/ctrlProp348.xml"/><Relationship Id="rId21" Type="http://schemas.openxmlformats.org/officeDocument/2006/relationships/ctrlProp" Target="../ctrlProps/ctrlProp330.xml"/><Relationship Id="rId34" Type="http://schemas.openxmlformats.org/officeDocument/2006/relationships/ctrlProp" Target="../ctrlProps/ctrlProp343.xml"/><Relationship Id="rId42" Type="http://schemas.openxmlformats.org/officeDocument/2006/relationships/ctrlProp" Target="../ctrlProps/ctrlProp351.xml"/><Relationship Id="rId47" Type="http://schemas.openxmlformats.org/officeDocument/2006/relationships/ctrlProp" Target="../ctrlProps/ctrlProp356.xml"/><Relationship Id="rId50" Type="http://schemas.openxmlformats.org/officeDocument/2006/relationships/ctrlProp" Target="../ctrlProps/ctrlProp359.xml"/><Relationship Id="rId55" Type="http://schemas.openxmlformats.org/officeDocument/2006/relationships/ctrlProp" Target="../ctrlProps/ctrlProp364.xml"/><Relationship Id="rId63" Type="http://schemas.openxmlformats.org/officeDocument/2006/relationships/ctrlProp" Target="../ctrlProps/ctrlProp372.xml"/><Relationship Id="rId68" Type="http://schemas.openxmlformats.org/officeDocument/2006/relationships/ctrlProp" Target="../ctrlProps/ctrlProp377.xml"/><Relationship Id="rId76" Type="http://schemas.openxmlformats.org/officeDocument/2006/relationships/ctrlProp" Target="../ctrlProps/ctrlProp385.xml"/><Relationship Id="rId84" Type="http://schemas.openxmlformats.org/officeDocument/2006/relationships/ctrlProp" Target="../ctrlProps/ctrlProp393.xml"/><Relationship Id="rId89" Type="http://schemas.openxmlformats.org/officeDocument/2006/relationships/ctrlProp" Target="../ctrlProps/ctrlProp398.xml"/><Relationship Id="rId7" Type="http://schemas.openxmlformats.org/officeDocument/2006/relationships/ctrlProp" Target="../ctrlProps/ctrlProp316.xml"/><Relationship Id="rId71" Type="http://schemas.openxmlformats.org/officeDocument/2006/relationships/ctrlProp" Target="../ctrlProps/ctrlProp380.xml"/><Relationship Id="rId92" Type="http://schemas.openxmlformats.org/officeDocument/2006/relationships/ctrlProp" Target="../ctrlProps/ctrlProp401.xml"/><Relationship Id="rId2" Type="http://schemas.openxmlformats.org/officeDocument/2006/relationships/drawing" Target="../drawings/drawing12.xml"/><Relationship Id="rId16" Type="http://schemas.openxmlformats.org/officeDocument/2006/relationships/ctrlProp" Target="../ctrlProps/ctrlProp325.xml"/><Relationship Id="rId29" Type="http://schemas.openxmlformats.org/officeDocument/2006/relationships/ctrlProp" Target="../ctrlProps/ctrlProp338.xml"/><Relationship Id="rId11" Type="http://schemas.openxmlformats.org/officeDocument/2006/relationships/ctrlProp" Target="../ctrlProps/ctrlProp320.xml"/><Relationship Id="rId24" Type="http://schemas.openxmlformats.org/officeDocument/2006/relationships/ctrlProp" Target="../ctrlProps/ctrlProp333.xml"/><Relationship Id="rId32" Type="http://schemas.openxmlformats.org/officeDocument/2006/relationships/ctrlProp" Target="../ctrlProps/ctrlProp341.xml"/><Relationship Id="rId37" Type="http://schemas.openxmlformats.org/officeDocument/2006/relationships/ctrlProp" Target="../ctrlProps/ctrlProp346.xml"/><Relationship Id="rId40" Type="http://schemas.openxmlformats.org/officeDocument/2006/relationships/ctrlProp" Target="../ctrlProps/ctrlProp349.xml"/><Relationship Id="rId45" Type="http://schemas.openxmlformats.org/officeDocument/2006/relationships/ctrlProp" Target="../ctrlProps/ctrlProp354.xml"/><Relationship Id="rId53" Type="http://schemas.openxmlformats.org/officeDocument/2006/relationships/ctrlProp" Target="../ctrlProps/ctrlProp362.xml"/><Relationship Id="rId58" Type="http://schemas.openxmlformats.org/officeDocument/2006/relationships/ctrlProp" Target="../ctrlProps/ctrlProp367.xml"/><Relationship Id="rId66" Type="http://schemas.openxmlformats.org/officeDocument/2006/relationships/ctrlProp" Target="../ctrlProps/ctrlProp375.xml"/><Relationship Id="rId74" Type="http://schemas.openxmlformats.org/officeDocument/2006/relationships/ctrlProp" Target="../ctrlProps/ctrlProp383.xml"/><Relationship Id="rId79" Type="http://schemas.openxmlformats.org/officeDocument/2006/relationships/ctrlProp" Target="../ctrlProps/ctrlProp388.xml"/><Relationship Id="rId87" Type="http://schemas.openxmlformats.org/officeDocument/2006/relationships/ctrlProp" Target="../ctrlProps/ctrlProp396.xml"/><Relationship Id="rId5" Type="http://schemas.openxmlformats.org/officeDocument/2006/relationships/ctrlProp" Target="../ctrlProps/ctrlProp314.xml"/><Relationship Id="rId61" Type="http://schemas.openxmlformats.org/officeDocument/2006/relationships/ctrlProp" Target="../ctrlProps/ctrlProp370.xml"/><Relationship Id="rId82" Type="http://schemas.openxmlformats.org/officeDocument/2006/relationships/ctrlProp" Target="../ctrlProps/ctrlProp391.xml"/><Relationship Id="rId90" Type="http://schemas.openxmlformats.org/officeDocument/2006/relationships/ctrlProp" Target="../ctrlProps/ctrlProp399.xml"/><Relationship Id="rId95" Type="http://schemas.openxmlformats.org/officeDocument/2006/relationships/ctrlProp" Target="../ctrlProps/ctrlProp404.xml"/><Relationship Id="rId19" Type="http://schemas.openxmlformats.org/officeDocument/2006/relationships/ctrlProp" Target="../ctrlProps/ctrlProp328.xml"/><Relationship Id="rId14" Type="http://schemas.openxmlformats.org/officeDocument/2006/relationships/ctrlProp" Target="../ctrlProps/ctrlProp323.xml"/><Relationship Id="rId22" Type="http://schemas.openxmlformats.org/officeDocument/2006/relationships/ctrlProp" Target="../ctrlProps/ctrlProp331.xml"/><Relationship Id="rId27" Type="http://schemas.openxmlformats.org/officeDocument/2006/relationships/ctrlProp" Target="../ctrlProps/ctrlProp336.xml"/><Relationship Id="rId30" Type="http://schemas.openxmlformats.org/officeDocument/2006/relationships/ctrlProp" Target="../ctrlProps/ctrlProp339.xml"/><Relationship Id="rId35" Type="http://schemas.openxmlformats.org/officeDocument/2006/relationships/ctrlProp" Target="../ctrlProps/ctrlProp344.xml"/><Relationship Id="rId43" Type="http://schemas.openxmlformats.org/officeDocument/2006/relationships/ctrlProp" Target="../ctrlProps/ctrlProp352.xml"/><Relationship Id="rId48" Type="http://schemas.openxmlformats.org/officeDocument/2006/relationships/ctrlProp" Target="../ctrlProps/ctrlProp357.xml"/><Relationship Id="rId56" Type="http://schemas.openxmlformats.org/officeDocument/2006/relationships/ctrlProp" Target="../ctrlProps/ctrlProp365.xml"/><Relationship Id="rId64" Type="http://schemas.openxmlformats.org/officeDocument/2006/relationships/ctrlProp" Target="../ctrlProps/ctrlProp373.xml"/><Relationship Id="rId69" Type="http://schemas.openxmlformats.org/officeDocument/2006/relationships/ctrlProp" Target="../ctrlProps/ctrlProp378.xml"/><Relationship Id="rId77" Type="http://schemas.openxmlformats.org/officeDocument/2006/relationships/ctrlProp" Target="../ctrlProps/ctrlProp386.xml"/><Relationship Id="rId8" Type="http://schemas.openxmlformats.org/officeDocument/2006/relationships/ctrlProp" Target="../ctrlProps/ctrlProp317.xml"/><Relationship Id="rId51" Type="http://schemas.openxmlformats.org/officeDocument/2006/relationships/ctrlProp" Target="../ctrlProps/ctrlProp360.xml"/><Relationship Id="rId72" Type="http://schemas.openxmlformats.org/officeDocument/2006/relationships/ctrlProp" Target="../ctrlProps/ctrlProp381.xml"/><Relationship Id="rId80" Type="http://schemas.openxmlformats.org/officeDocument/2006/relationships/ctrlProp" Target="../ctrlProps/ctrlProp389.xml"/><Relationship Id="rId85" Type="http://schemas.openxmlformats.org/officeDocument/2006/relationships/ctrlProp" Target="../ctrlProps/ctrlProp394.xml"/><Relationship Id="rId93" Type="http://schemas.openxmlformats.org/officeDocument/2006/relationships/ctrlProp" Target="../ctrlProps/ctrlProp402.xml"/><Relationship Id="rId3" Type="http://schemas.openxmlformats.org/officeDocument/2006/relationships/vmlDrawing" Target="../drawings/vmlDrawing8.v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33" Type="http://schemas.openxmlformats.org/officeDocument/2006/relationships/ctrlProp" Target="../ctrlProps/ctrlProp342.xml"/><Relationship Id="rId38" Type="http://schemas.openxmlformats.org/officeDocument/2006/relationships/ctrlProp" Target="../ctrlProps/ctrlProp347.xml"/><Relationship Id="rId46" Type="http://schemas.openxmlformats.org/officeDocument/2006/relationships/ctrlProp" Target="../ctrlProps/ctrlProp355.xml"/><Relationship Id="rId59" Type="http://schemas.openxmlformats.org/officeDocument/2006/relationships/ctrlProp" Target="../ctrlProps/ctrlProp368.xml"/><Relationship Id="rId67" Type="http://schemas.openxmlformats.org/officeDocument/2006/relationships/ctrlProp" Target="../ctrlProps/ctrlProp376.xml"/><Relationship Id="rId20" Type="http://schemas.openxmlformats.org/officeDocument/2006/relationships/ctrlProp" Target="../ctrlProps/ctrlProp329.xml"/><Relationship Id="rId41" Type="http://schemas.openxmlformats.org/officeDocument/2006/relationships/ctrlProp" Target="../ctrlProps/ctrlProp350.xml"/><Relationship Id="rId54" Type="http://schemas.openxmlformats.org/officeDocument/2006/relationships/ctrlProp" Target="../ctrlProps/ctrlProp363.xml"/><Relationship Id="rId62" Type="http://schemas.openxmlformats.org/officeDocument/2006/relationships/ctrlProp" Target="../ctrlProps/ctrlProp371.xml"/><Relationship Id="rId70" Type="http://schemas.openxmlformats.org/officeDocument/2006/relationships/ctrlProp" Target="../ctrlProps/ctrlProp379.xml"/><Relationship Id="rId75" Type="http://schemas.openxmlformats.org/officeDocument/2006/relationships/ctrlProp" Target="../ctrlProps/ctrlProp384.xml"/><Relationship Id="rId83" Type="http://schemas.openxmlformats.org/officeDocument/2006/relationships/ctrlProp" Target="../ctrlProps/ctrlProp392.xml"/><Relationship Id="rId88" Type="http://schemas.openxmlformats.org/officeDocument/2006/relationships/ctrlProp" Target="../ctrlProps/ctrlProp397.xml"/><Relationship Id="rId91" Type="http://schemas.openxmlformats.org/officeDocument/2006/relationships/ctrlProp" Target="../ctrlProps/ctrlProp400.xml"/><Relationship Id="rId96" Type="http://schemas.openxmlformats.org/officeDocument/2006/relationships/ctrlProp" Target="../ctrlProps/ctrlProp405.xml"/><Relationship Id="rId1" Type="http://schemas.openxmlformats.org/officeDocument/2006/relationships/printerSettings" Target="../printerSettings/printerSettings16.bin"/><Relationship Id="rId6" Type="http://schemas.openxmlformats.org/officeDocument/2006/relationships/ctrlProp" Target="../ctrlProps/ctrlProp315.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36" Type="http://schemas.openxmlformats.org/officeDocument/2006/relationships/ctrlProp" Target="../ctrlProps/ctrlProp345.xml"/><Relationship Id="rId49" Type="http://schemas.openxmlformats.org/officeDocument/2006/relationships/ctrlProp" Target="../ctrlProps/ctrlProp358.xml"/><Relationship Id="rId57" Type="http://schemas.openxmlformats.org/officeDocument/2006/relationships/ctrlProp" Target="../ctrlProps/ctrlProp366.xml"/><Relationship Id="rId10" Type="http://schemas.openxmlformats.org/officeDocument/2006/relationships/ctrlProp" Target="../ctrlProps/ctrlProp319.xml"/><Relationship Id="rId31" Type="http://schemas.openxmlformats.org/officeDocument/2006/relationships/ctrlProp" Target="../ctrlProps/ctrlProp340.xml"/><Relationship Id="rId44" Type="http://schemas.openxmlformats.org/officeDocument/2006/relationships/ctrlProp" Target="../ctrlProps/ctrlProp353.xml"/><Relationship Id="rId52" Type="http://schemas.openxmlformats.org/officeDocument/2006/relationships/ctrlProp" Target="../ctrlProps/ctrlProp361.xml"/><Relationship Id="rId60" Type="http://schemas.openxmlformats.org/officeDocument/2006/relationships/ctrlProp" Target="../ctrlProps/ctrlProp369.xml"/><Relationship Id="rId65" Type="http://schemas.openxmlformats.org/officeDocument/2006/relationships/ctrlProp" Target="../ctrlProps/ctrlProp374.xml"/><Relationship Id="rId73" Type="http://schemas.openxmlformats.org/officeDocument/2006/relationships/ctrlProp" Target="../ctrlProps/ctrlProp382.xml"/><Relationship Id="rId78" Type="http://schemas.openxmlformats.org/officeDocument/2006/relationships/ctrlProp" Target="../ctrlProps/ctrlProp387.xml"/><Relationship Id="rId81" Type="http://schemas.openxmlformats.org/officeDocument/2006/relationships/ctrlProp" Target="../ctrlProps/ctrlProp390.xml"/><Relationship Id="rId86" Type="http://schemas.openxmlformats.org/officeDocument/2006/relationships/ctrlProp" Target="../ctrlProps/ctrlProp395.xml"/><Relationship Id="rId94" Type="http://schemas.openxmlformats.org/officeDocument/2006/relationships/ctrlProp" Target="../ctrlProps/ctrlProp403.xml"/><Relationship Id="rId4" Type="http://schemas.openxmlformats.org/officeDocument/2006/relationships/ctrlProp" Target="../ctrlProps/ctrlProp313.xml"/><Relationship Id="rId9" Type="http://schemas.openxmlformats.org/officeDocument/2006/relationships/ctrlProp" Target="../ctrlProps/ctrlProp31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9.bin"/><Relationship Id="rId6" Type="http://schemas.openxmlformats.org/officeDocument/2006/relationships/ctrlProp" Target="../ctrlProps/ctrlProp408.xml"/><Relationship Id="rId5" Type="http://schemas.openxmlformats.org/officeDocument/2006/relationships/ctrlProp" Target="../ctrlProps/ctrlProp407.xml"/><Relationship Id="rId4" Type="http://schemas.openxmlformats.org/officeDocument/2006/relationships/ctrlProp" Target="../ctrlProps/ctrlProp40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3" Type="http://schemas.openxmlformats.org/officeDocument/2006/relationships/drawing" Target="../drawings/drawing6.xml"/><Relationship Id="rId7" Type="http://schemas.openxmlformats.org/officeDocument/2006/relationships/ctrlProp" Target="../ctrlProps/ctrlProp42.xml"/><Relationship Id="rId12" Type="http://schemas.openxmlformats.org/officeDocument/2006/relationships/ctrlProp" Target="../ctrlProps/ctrlProp47.xml"/><Relationship Id="rId2" Type="http://schemas.openxmlformats.org/officeDocument/2006/relationships/printerSettings" Target="../printerSettings/printerSettings9.bin"/><Relationship Id="rId16"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4" Type="http://schemas.openxmlformats.org/officeDocument/2006/relationships/vmlDrawing" Target="../drawings/vmlDrawing2.v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
  <sheetViews>
    <sheetView workbookViewId="0">
      <selection activeCell="A26" sqref="A26"/>
    </sheetView>
  </sheetViews>
  <sheetFormatPr defaultRowHeight="14.5" x14ac:dyDescent="0.35"/>
  <cols>
    <col min="1" max="1" width="128.36328125" bestFit="1" customWidth="1"/>
  </cols>
  <sheetData>
    <row r="1" spans="1:1" x14ac:dyDescent="0.35">
      <c r="A1" t="s">
        <v>52</v>
      </c>
    </row>
    <row r="2" spans="1:1" x14ac:dyDescent="0.35">
      <c r="A2" t="s">
        <v>53</v>
      </c>
    </row>
    <row r="4" spans="1:1" x14ac:dyDescent="0.35">
      <c r="A4" t="s">
        <v>127</v>
      </c>
    </row>
  </sheetData>
  <customSheetViews>
    <customSheetView guid="{A4B793CE-738E-4476-8B1F-D42BECFCF658}">
      <selection activeCell="A5" sqref="A5"/>
      <pageMargins left="0.7" right="0.7" top="0.75" bottom="0.75" header="0.3" footer="0.3"/>
    </customSheetView>
  </customSheetView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B1:O55"/>
  <sheetViews>
    <sheetView showGridLines="0" showRowColHeaders="0" zoomScale="80" zoomScaleNormal="8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161</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200" t="s">
        <v>195</v>
      </c>
      <c r="E8" s="215" t="s">
        <v>256</v>
      </c>
      <c r="F8" s="297"/>
      <c r="G8" s="283" t="s">
        <v>183</v>
      </c>
      <c r="H8" s="218"/>
      <c r="I8" s="219"/>
      <c r="J8" s="218" t="s">
        <v>183</v>
      </c>
      <c r="K8" s="218"/>
      <c r="L8" s="218"/>
      <c r="M8" s="283" t="s">
        <v>183</v>
      </c>
      <c r="N8" s="218"/>
      <c r="O8" s="219"/>
    </row>
    <row r="9" spans="2:15" x14ac:dyDescent="0.35">
      <c r="B9" s="245"/>
      <c r="C9" s="246"/>
      <c r="D9" s="200" t="s">
        <v>57</v>
      </c>
      <c r="E9" s="200" t="s">
        <v>59</v>
      </c>
      <c r="F9" s="201"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24" t="s">
        <v>207</v>
      </c>
      <c r="K10" s="224"/>
      <c r="L10" s="224"/>
      <c r="M10" s="284" t="s">
        <v>207</v>
      </c>
      <c r="N10" s="224"/>
      <c r="O10" s="225"/>
    </row>
    <row r="11" spans="2:15" x14ac:dyDescent="0.35">
      <c r="B11" s="245"/>
      <c r="C11" s="246"/>
      <c r="D11" s="204" t="s">
        <v>233</v>
      </c>
      <c r="E11" s="216" t="s">
        <v>234</v>
      </c>
      <c r="F11" s="219"/>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30</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273" t="s">
        <v>206</v>
      </c>
      <c r="E52" s="274"/>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sklaQ0EnAG+qnU/MWq4QVU+pcbL2/YPAlPB58JDEGrcP7jVwLU/u7tlvnDmIvnUnJ51KzKrqmeBJyQxsd81I2w==" saltValue="zPFgvqsHvXJ5N4cbiZwRXw==" spinCount="100000" sheet="1" selectLockedCells="1"/>
  <protectedRanges>
    <protectedRange sqref="D12:O12" name="Section 2_2_2_1"/>
    <protectedRange sqref="G9:O9" name="Section 2_4_1"/>
    <protectedRange sqref="E9:F9" name="Section 2_1_1_1_1"/>
    <protectedRange sqref="G10:O10" name="Section 2_3_2_1"/>
    <protectedRange sqref="G11:O11" name="Section 2_2_1_2_1"/>
    <protectedRange sqref="D11:F11" name="Section 2_2_2"/>
  </protectedRanges>
  <customSheetViews>
    <customSheetView guid="{A4B793CE-738E-4476-8B1F-D42BECFCF658}" topLeftCell="A13">
      <selection activeCell="A45" sqref="A45:B52"/>
      <pageMargins left="0.7" right="0.7" top="0.75" bottom="0.75" header="0.3" footer="0.3"/>
    </customSheetView>
  </customSheetViews>
  <mergeCells count="112">
    <mergeCell ref="B30:C30"/>
    <mergeCell ref="J13:J14"/>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B54:O54"/>
    <mergeCell ref="B50:C50"/>
    <mergeCell ref="D50:E50"/>
    <mergeCell ref="B51:C51"/>
    <mergeCell ref="D51:E51"/>
    <mergeCell ref="B52:C52"/>
    <mergeCell ref="D52:E52"/>
    <mergeCell ref="D39:E39"/>
    <mergeCell ref="B36:C36"/>
    <mergeCell ref="D36:E36"/>
    <mergeCell ref="D38:E38"/>
    <mergeCell ref="B40:O40"/>
    <mergeCell ref="B41:C41"/>
    <mergeCell ref="B53:O53"/>
    <mergeCell ref="B37:C37"/>
    <mergeCell ref="D37:E37"/>
    <mergeCell ref="B38:C38"/>
    <mergeCell ref="D41:E41"/>
    <mergeCell ref="B46:O46"/>
    <mergeCell ref="B47:C47"/>
    <mergeCell ref="D47:E47"/>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M55:O55"/>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B44:C44"/>
    <mergeCell ref="D44:E44"/>
    <mergeCell ref="B45:C45"/>
    <mergeCell ref="B39:C39"/>
    <mergeCell ref="D30:E30"/>
    <mergeCell ref="B31:C31"/>
    <mergeCell ref="D31:E31"/>
    <mergeCell ref="B20:C20"/>
    <mergeCell ref="B49:C49"/>
    <mergeCell ref="J8:L8"/>
    <mergeCell ref="M8:O8"/>
    <mergeCell ref="E8:F8"/>
    <mergeCell ref="D45:E45"/>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dataValidations count="2">
    <dataValidation errorStyle="information" allowBlank="1" showInputMessage="1" showErrorMessage="1" errorTitle="Non Valid Adjustment" error="Please Select a Valid PHA Write-in adjustment." sqref="K41:L45 H41:I45 N41:O45" xr:uid="{00D5FECA-518C-471F-B2A3-AE94B099FB1E}"/>
    <dataValidation allowBlank="1" showErrorMessage="1" promptTitle="Select PHA Write-In" sqref="D41:E45" xr:uid="{BF0B467D-F58B-41BF-A590-F77E5A2E5A62}"/>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8198" r:id="rId7" name="Check Box 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8201" r:id="rId10" name="Check Box 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8206" r:id="rId13" name="Check Box 1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8209" r:id="rId16" name="Check Box 1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8212" r:id="rId19" name="Check Box 2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8215" r:id="rId22" name="Check Box 2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8216" r:id="rId23" name="Check Box 2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8217" r:id="rId24" name="Check Box 2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6547295F-6936-46D8-9742-A1BFE7557FA2}">
          <x14:formula1>
            <xm:f>DropDown!$B$2:$B$3</xm:f>
          </x14:formula1>
          <xm:sqref>F33:G39 F41:G45 F19:G20 F23:G31 J19:J20 J33:J39 M33:M39 J41:J45 M41:M45 M23:M31 J23:J31 M19:M20</xm:sqref>
        </x14:dataValidation>
        <x14:dataValidation type="list" allowBlank="1" showInputMessage="1" showErrorMessage="1" xr:uid="{7992ED93-5B1D-4EF1-BEAB-EA337D4E6296}">
          <x14:formula1>
            <xm:f>DropDown!$A$2:$A$10</xm:f>
          </x14:formula1>
          <xm:sqref>F18:G18 J18 M18</xm:sqref>
        </x14:dataValidation>
        <x14:dataValidation type="list" allowBlank="1" showInputMessage="1" showErrorMessage="1" xr:uid="{36A1E433-72E6-4798-B7DD-2AFDA95A291B}">
          <x14:formula1>
            <xm:f>DropDown!$E$1:$E$3</xm:f>
          </x14:formula1>
          <xm:sqref>D52:E52</xm:sqref>
        </x14:dataValidation>
        <x14:dataValidation type="list" allowBlank="1" showInputMessage="1" showErrorMessage="1" xr:uid="{1633CEB5-3BB8-4AF1-834C-00F09BE5AA20}">
          <x14:formula1>
            <xm:f>DropDown!$C$2:$C$4</xm:f>
          </x14:formula1>
          <xm:sqref>F22:G22 J22 M22</xm:sqref>
        </x14:dataValidation>
        <x14:dataValidation type="list" allowBlank="1" showInputMessage="1" showErrorMessage="1" xr:uid="{4F31BDE2-0DEA-4042-B1C8-4028343E50D8}">
          <x14:formula1>
            <xm:f>DropDown!$F$1:$F$6</xm:f>
          </x14:formula1>
          <xm:sqref>G11:O11 E11</xm:sqref>
        </x14:dataValidation>
        <x14:dataValidation type="list" allowBlank="1" showInputMessage="1" showErrorMessage="1" xr:uid="{4BD72594-FFE2-427E-B46D-2735249739B7}">
          <x14:formula1>
            <xm:f>DropDown!$H$2:$H$4</xm:f>
          </x14:formula1>
          <xm:sqref>F21:G21 J21 M21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B1:O55"/>
  <sheetViews>
    <sheetView showGridLines="0" showRowColHeaders="0" zoomScale="80" zoomScaleNormal="8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64</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72" t="s">
        <v>195</v>
      </c>
      <c r="E8" s="215" t="s">
        <v>256</v>
      </c>
      <c r="F8" s="297"/>
      <c r="G8" s="283" t="s">
        <v>183</v>
      </c>
      <c r="H8" s="218"/>
      <c r="I8" s="219"/>
      <c r="J8" s="218" t="s">
        <v>183</v>
      </c>
      <c r="K8" s="218"/>
      <c r="L8" s="218"/>
      <c r="M8" s="283" t="s">
        <v>183</v>
      </c>
      <c r="N8" s="218"/>
      <c r="O8" s="219"/>
    </row>
    <row r="9" spans="2:15" x14ac:dyDescent="0.35">
      <c r="B9" s="245"/>
      <c r="C9" s="246"/>
      <c r="D9" s="172" t="s">
        <v>57</v>
      </c>
      <c r="E9" s="172" t="s">
        <v>59</v>
      </c>
      <c r="F9" s="175"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24" t="s">
        <v>207</v>
      </c>
      <c r="K10" s="224"/>
      <c r="L10" s="224"/>
      <c r="M10" s="284" t="s">
        <v>207</v>
      </c>
      <c r="N10" s="224"/>
      <c r="O10" s="225"/>
    </row>
    <row r="11" spans="2:15" x14ac:dyDescent="0.35">
      <c r="B11" s="245"/>
      <c r="C11" s="246"/>
      <c r="D11" s="204" t="s">
        <v>233</v>
      </c>
      <c r="E11" s="216" t="s">
        <v>234</v>
      </c>
      <c r="F11" s="219"/>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30</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273" t="s">
        <v>206</v>
      </c>
      <c r="E52" s="274"/>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VEtAzo5c4OjwGNaerosgzXSj5ECcmjzpQr+mXPMxnutI4RdjxbKJCwFPTAMkHqNIQnxDEz2QLGjPaBrVMmDBNA==" saltValue="jQbcEAHlUBs0Q23GMhl3Zw==" spinCount="100000" sheet="1" selectLockedCells="1"/>
  <protectedRanges>
    <protectedRange sqref="D12:O12" name="Section 2_2_2_1"/>
    <protectedRange sqref="G9:O9" name="Section 2_4_1"/>
    <protectedRange sqref="E9:F9" name="Section 2_1_1_1_1"/>
    <protectedRange sqref="G10:O10" name="Section 2_3_2_1"/>
    <protectedRange sqref="G11:O11" name="Section 2_2_1_2_1"/>
    <protectedRange sqref="D11:F11" name="Section 2_2_2"/>
  </protectedRanges>
  <customSheetViews>
    <customSheetView guid="{A4B793CE-738E-4476-8B1F-D42BECFCF658}" topLeftCell="A5">
      <selection activeCell="J15" sqref="J15"/>
      <pageMargins left="0.7" right="0.7" top="0.75" bottom="0.75" header="0.3" footer="0.3"/>
      <pageSetup orientation="portrait" r:id="rId1"/>
    </customSheetView>
  </customSheetViews>
  <mergeCells count="112">
    <mergeCell ref="G10:I10"/>
    <mergeCell ref="D13:E14"/>
    <mergeCell ref="F13:F14"/>
    <mergeCell ref="G13:G14"/>
    <mergeCell ref="H13:I13"/>
    <mergeCell ref="B19:C19"/>
    <mergeCell ref="B21:C21"/>
    <mergeCell ref="B22:C22"/>
    <mergeCell ref="D31:E31"/>
    <mergeCell ref="B30:C30"/>
    <mergeCell ref="D30:E30"/>
    <mergeCell ref="B31:C31"/>
    <mergeCell ref="B26:C26"/>
    <mergeCell ref="B51:C51"/>
    <mergeCell ref="D51:E51"/>
    <mergeCell ref="B49:C49"/>
    <mergeCell ref="D49:E49"/>
    <mergeCell ref="B50:C50"/>
    <mergeCell ref="D50:E50"/>
    <mergeCell ref="B7:C14"/>
    <mergeCell ref="D10:F10"/>
    <mergeCell ref="E11:F11"/>
    <mergeCell ref="E8:F8"/>
    <mergeCell ref="B27:C27"/>
    <mergeCell ref="B28:C28"/>
    <mergeCell ref="B1:L1"/>
    <mergeCell ref="M1:O1"/>
    <mergeCell ref="E6:F6"/>
    <mergeCell ref="G6:O6"/>
    <mergeCell ref="D7:F7"/>
    <mergeCell ref="G7:I7"/>
    <mergeCell ref="J7:L7"/>
    <mergeCell ref="M7:O7"/>
    <mergeCell ref="M2:O2"/>
    <mergeCell ref="B2:L2"/>
    <mergeCell ref="B5:C6"/>
    <mergeCell ref="D5:F5"/>
    <mergeCell ref="N3:O3"/>
    <mergeCell ref="M8:O8"/>
    <mergeCell ref="G9:I9"/>
    <mergeCell ref="G8:I8"/>
    <mergeCell ref="J8:L8"/>
    <mergeCell ref="M11:O11"/>
    <mergeCell ref="D27:E27"/>
    <mergeCell ref="D28:E28"/>
    <mergeCell ref="G11:I11"/>
    <mergeCell ref="J11:L11"/>
    <mergeCell ref="B48:C48"/>
    <mergeCell ref="D48:E48"/>
    <mergeCell ref="B39:C39"/>
    <mergeCell ref="B38:C38"/>
    <mergeCell ref="B37:C37"/>
    <mergeCell ref="B35:C35"/>
    <mergeCell ref="B36:C36"/>
    <mergeCell ref="D39:E39"/>
    <mergeCell ref="D38:E38"/>
    <mergeCell ref="D35:E35"/>
    <mergeCell ref="D37:E37"/>
    <mergeCell ref="D36:E36"/>
    <mergeCell ref="D44:E44"/>
    <mergeCell ref="B45:C45"/>
    <mergeCell ref="D45:E45"/>
    <mergeCell ref="B42:C42"/>
    <mergeCell ref="D42:E42"/>
    <mergeCell ref="J13:J14"/>
    <mergeCell ref="K13:L13"/>
    <mergeCell ref="B29:C29"/>
    <mergeCell ref="D29:E29"/>
    <mergeCell ref="D26:E26"/>
    <mergeCell ref="M13:M14"/>
    <mergeCell ref="N13:O13"/>
    <mergeCell ref="B15:O15"/>
    <mergeCell ref="D21:E21"/>
    <mergeCell ref="D22:E22"/>
    <mergeCell ref="B24:C24"/>
    <mergeCell ref="B25:C25"/>
    <mergeCell ref="D24:E24"/>
    <mergeCell ref="B20:C20"/>
    <mergeCell ref="B16:C16"/>
    <mergeCell ref="D19:E19"/>
    <mergeCell ref="D23:E23"/>
    <mergeCell ref="B17:C17"/>
    <mergeCell ref="B18:C18"/>
    <mergeCell ref="D20:E20"/>
    <mergeCell ref="D17:E17"/>
    <mergeCell ref="D25:E25"/>
    <mergeCell ref="B23:C23"/>
    <mergeCell ref="D18:E18"/>
    <mergeCell ref="M9:O9"/>
    <mergeCell ref="J9:L9"/>
    <mergeCell ref="D16:E16"/>
    <mergeCell ref="J10:L10"/>
    <mergeCell ref="M10:O10"/>
    <mergeCell ref="B53:O53"/>
    <mergeCell ref="M55:O55"/>
    <mergeCell ref="B32:O32"/>
    <mergeCell ref="B33:C33"/>
    <mergeCell ref="D33:E33"/>
    <mergeCell ref="B40:O40"/>
    <mergeCell ref="B41:C41"/>
    <mergeCell ref="D41:E41"/>
    <mergeCell ref="B46:O46"/>
    <mergeCell ref="B47:C47"/>
    <mergeCell ref="D47:E47"/>
    <mergeCell ref="B52:C52"/>
    <mergeCell ref="D52:E52"/>
    <mergeCell ref="B34:C34"/>
    <mergeCell ref="D34:E34"/>
    <mergeCell ref="B54:O54"/>
    <mergeCell ref="B43:C43"/>
    <mergeCell ref="D43:E43"/>
    <mergeCell ref="B44:C44"/>
  </mergeCells>
  <dataValidations count="2">
    <dataValidation allowBlank="1" showErrorMessage="1" promptTitle="Select PHA Write-In" sqref="D41:E45" xr:uid="{1BB1321A-4220-4CC9-8265-F8CD7DD78010}"/>
    <dataValidation errorStyle="information" allowBlank="1" showInputMessage="1" showErrorMessage="1" errorTitle="Non Valid Adjustment" error="Please Select a Valid PHA Write-in adjustment." sqref="K41:L45 H41:I45 N41:O45" xr:uid="{85A22FF6-D61C-4050-B35C-69BAD60C6DC4}"/>
  </dataValidations>
  <pageMargins left="0.7" right="0.7" top="0.75" bottom="0.75" header="0.3" footer="0.3"/>
  <pageSetup scale="6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20" r:id="rId5" name="Check Box 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23" r:id="rId8" name="Check Box 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26" r:id="rId11" name="Check Box 1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28" r:id="rId13" name="Check Box 1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29" r:id="rId14" name="Check Box 1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30" r:id="rId15" name="Check Box 1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31" r:id="rId16" name="Check Box 1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32" r:id="rId17" name="Check Box 1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33" r:id="rId18" name="Check Box 1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35" r:id="rId20" name="Check Box 1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36" r:id="rId21" name="Check Box 2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37" r:id="rId22" name="Check Box 2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41" r:id="rId23" name="Check Box 2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42" r:id="rId24" name="Check Box 2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44" r:id="rId26" name="Check Box 2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47" r:id="rId29" name="Check Box 3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50" r:id="rId32" name="Check Box 3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51" r:id="rId33" name="Check Box 3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52" r:id="rId34" name="Check Box 3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53" r:id="rId35" name="Check Box 3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54" r:id="rId36" name="Check Box 3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56" r:id="rId38" name="Check Box 4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9259" r:id="rId41" name="Check Box 4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A5014C2-67AD-4876-8E63-A06E392092FB}">
          <x14:formula1>
            <xm:f>DropDown!$B$2:$B$3</xm:f>
          </x14:formula1>
          <xm:sqref>F33:G39 F41:G45 F19:G20 F23:G31 J19:J20 J33:J39 M33:M39 J41:J45 M41:M45 M23:M31 J23:J31 M19:M20</xm:sqref>
        </x14:dataValidation>
        <x14:dataValidation type="list" allowBlank="1" showInputMessage="1" showErrorMessage="1" xr:uid="{211425E9-F659-4F30-83CA-1F77B508FD9E}">
          <x14:formula1>
            <xm:f>DropDown!$A$2:$A$10</xm:f>
          </x14:formula1>
          <xm:sqref>F18:G18 J18 M18</xm:sqref>
        </x14:dataValidation>
        <x14:dataValidation type="list" allowBlank="1" showInputMessage="1" showErrorMessage="1" xr:uid="{E15C4DD1-4165-4551-A8FA-6C428644F827}">
          <x14:formula1>
            <xm:f>DropDown!$E$1:$E$3</xm:f>
          </x14:formula1>
          <xm:sqref>D52:E52</xm:sqref>
        </x14:dataValidation>
        <x14:dataValidation type="list" allowBlank="1" showInputMessage="1" showErrorMessage="1" xr:uid="{895DEF95-47E3-4485-853A-A399CE4E9436}">
          <x14:formula1>
            <xm:f>DropDown!$C$2:$C$4</xm:f>
          </x14:formula1>
          <xm:sqref>F22:G22 J22 M22</xm:sqref>
        </x14:dataValidation>
        <x14:dataValidation type="list" allowBlank="1" showInputMessage="1" showErrorMessage="1" xr:uid="{32EADAF4-7891-4FC1-A930-11D34C52388D}">
          <x14:formula1>
            <xm:f>DropDown!$F$1:$F$6</xm:f>
          </x14:formula1>
          <xm:sqref>G11:O11 E11</xm:sqref>
        </x14:dataValidation>
        <x14:dataValidation type="list" allowBlank="1" showInputMessage="1" showErrorMessage="1" xr:uid="{27A60BAC-ECDD-443B-AA2F-F7BA7693AF7D}">
          <x14:formula1>
            <xm:f>DropDown!$H$2:$H$4</xm:f>
          </x14:formula1>
          <xm:sqref>F21:G21 J21 M21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pageSetUpPr fitToPage="1"/>
  </sheetPr>
  <dimension ref="B1:O55"/>
  <sheetViews>
    <sheetView showGridLines="0" showRowColHeaders="0" topLeftCell="A4" zoomScale="80" zoomScaleNormal="8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165</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72" t="s">
        <v>195</v>
      </c>
      <c r="E8" s="215" t="s">
        <v>256</v>
      </c>
      <c r="F8" s="297"/>
      <c r="G8" s="283" t="s">
        <v>183</v>
      </c>
      <c r="H8" s="218"/>
      <c r="I8" s="219"/>
      <c r="J8" s="218" t="s">
        <v>183</v>
      </c>
      <c r="K8" s="218"/>
      <c r="L8" s="218"/>
      <c r="M8" s="283" t="s">
        <v>183</v>
      </c>
      <c r="N8" s="218"/>
      <c r="O8" s="219"/>
    </row>
    <row r="9" spans="2:15" x14ac:dyDescent="0.35">
      <c r="B9" s="245"/>
      <c r="C9" s="246"/>
      <c r="D9" s="172" t="s">
        <v>57</v>
      </c>
      <c r="E9" s="172" t="s">
        <v>59</v>
      </c>
      <c r="F9" s="175"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24" t="s">
        <v>207</v>
      </c>
      <c r="K10" s="224"/>
      <c r="L10" s="224"/>
      <c r="M10" s="284" t="s">
        <v>207</v>
      </c>
      <c r="N10" s="224"/>
      <c r="O10" s="225"/>
    </row>
    <row r="11" spans="2:15" x14ac:dyDescent="0.35">
      <c r="B11" s="245"/>
      <c r="C11" s="246"/>
      <c r="D11" s="204" t="s">
        <v>233</v>
      </c>
      <c r="E11" s="216" t="s">
        <v>234</v>
      </c>
      <c r="F11" s="219"/>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30</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273" t="s">
        <v>206</v>
      </c>
      <c r="E52" s="274"/>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e8kxypi9oPpTiYXLdPDa91vWMee/8cSzTdT4jSnF3xzjaCkeiS4YPMrMUDZVEvayhocbZRyyBETehXdu5j6C8g==" saltValue="Vc/1ufVz9RKCnehBBIuSrg==" spinCount="100000" sheet="1" selectLockedCells="1"/>
  <protectedRanges>
    <protectedRange sqref="D12:O12" name="Section 2_2_2_1"/>
    <protectedRange sqref="G9:O9" name="Section 2_4_1"/>
    <protectedRange sqref="E9:F9" name="Section 2_1_1_1_1"/>
    <protectedRange sqref="G10:O10" name="Section 2_3_2_1"/>
    <protectedRange sqref="G11:O11" name="Section 2_2_1_2_1"/>
    <protectedRange sqref="D11:F11" name="Section 2_2_2"/>
  </protectedRanges>
  <customSheetViews>
    <customSheetView guid="{A4B793CE-738E-4476-8B1F-D42BECFCF658}" topLeftCell="A25">
      <selection activeCell="A53" sqref="A53:N53"/>
      <pageMargins left="0.7" right="0.7" top="0.75" bottom="0.75" header="0.3" footer="0.3"/>
    </customSheetView>
  </customSheetViews>
  <mergeCells count="112">
    <mergeCell ref="B43:C43"/>
    <mergeCell ref="D43:E43"/>
    <mergeCell ref="B44:C44"/>
    <mergeCell ref="D44:E44"/>
    <mergeCell ref="B45:C45"/>
    <mergeCell ref="K13:L13"/>
    <mergeCell ref="G11:I11"/>
    <mergeCell ref="J11:L11"/>
    <mergeCell ref="M11:O11"/>
    <mergeCell ref="G13:G14"/>
    <mergeCell ref="H13:I13"/>
    <mergeCell ref="J13:J14"/>
    <mergeCell ref="D18:E18"/>
    <mergeCell ref="B19:C19"/>
    <mergeCell ref="D19:E19"/>
    <mergeCell ref="D45:E45"/>
    <mergeCell ref="B32:O32"/>
    <mergeCell ref="B33:C33"/>
    <mergeCell ref="B39:C39"/>
    <mergeCell ref="D39:E39"/>
    <mergeCell ref="B36:C36"/>
    <mergeCell ref="D36:E36"/>
    <mergeCell ref="B37:C37"/>
    <mergeCell ref="D37:E37"/>
    <mergeCell ref="B54:O54"/>
    <mergeCell ref="B50:C50"/>
    <mergeCell ref="D50:E50"/>
    <mergeCell ref="B51:C51"/>
    <mergeCell ref="D51:E51"/>
    <mergeCell ref="B52:C52"/>
    <mergeCell ref="D52:E52"/>
    <mergeCell ref="B49:C49"/>
    <mergeCell ref="D49:E49"/>
    <mergeCell ref="B48:C48"/>
    <mergeCell ref="D48:E48"/>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13:E14"/>
    <mergeCell ref="F13:F14"/>
    <mergeCell ref="D38:E38"/>
    <mergeCell ref="B15:O15"/>
    <mergeCell ref="D17:E17"/>
    <mergeCell ref="B18:C18"/>
    <mergeCell ref="D33:E33"/>
    <mergeCell ref="E8:F8"/>
    <mergeCell ref="M9:O9"/>
    <mergeCell ref="G8:I8"/>
    <mergeCell ref="J8:L8"/>
    <mergeCell ref="M8:O8"/>
    <mergeCell ref="G9:I9"/>
    <mergeCell ref="J9:L9"/>
    <mergeCell ref="B25:C25"/>
    <mergeCell ref="B20:C20"/>
    <mergeCell ref="D20:E20"/>
    <mergeCell ref="B21:C21"/>
    <mergeCell ref="D21:E21"/>
    <mergeCell ref="B17:C17"/>
    <mergeCell ref="N13:O13"/>
    <mergeCell ref="B23:C23"/>
    <mergeCell ref="D23:E23"/>
    <mergeCell ref="B24:C24"/>
    <mergeCell ref="D24:E24"/>
    <mergeCell ref="E11:F11"/>
    <mergeCell ref="B38:C38"/>
    <mergeCell ref="D25:E25"/>
    <mergeCell ref="B35:C35"/>
    <mergeCell ref="D35:E35"/>
    <mergeCell ref="B29:C29"/>
    <mergeCell ref="D29:E29"/>
    <mergeCell ref="B30:C30"/>
    <mergeCell ref="D30:E30"/>
    <mergeCell ref="B31:C31"/>
    <mergeCell ref="D31:E31"/>
    <mergeCell ref="B34:C34"/>
    <mergeCell ref="D34:E34"/>
    <mergeCell ref="B40:O40"/>
    <mergeCell ref="B41:C41"/>
    <mergeCell ref="D41:E41"/>
    <mergeCell ref="B46:O46"/>
    <mergeCell ref="B47:C47"/>
    <mergeCell ref="D47:E47"/>
    <mergeCell ref="B53:O53"/>
    <mergeCell ref="M55:O55"/>
    <mergeCell ref="N3:O3"/>
    <mergeCell ref="M13:M14"/>
    <mergeCell ref="B5:C6"/>
    <mergeCell ref="D5:F5"/>
    <mergeCell ref="B42:C42"/>
    <mergeCell ref="D42:E42"/>
    <mergeCell ref="B16:C16"/>
    <mergeCell ref="D16:E16"/>
    <mergeCell ref="B22:C22"/>
    <mergeCell ref="D22:E22"/>
    <mergeCell ref="B26:C26"/>
    <mergeCell ref="D26:E26"/>
    <mergeCell ref="B27:C27"/>
    <mergeCell ref="D27:E27"/>
    <mergeCell ref="B28:C28"/>
    <mergeCell ref="D28:E28"/>
  </mergeCells>
  <dataValidations count="2">
    <dataValidation errorStyle="information" allowBlank="1" showInputMessage="1" showErrorMessage="1" errorTitle="Non Valid Adjustment" error="Please Select a Valid PHA Write-in adjustment." sqref="K41:L45 H41:I45 N41:O45" xr:uid="{26550E70-8859-44DF-AFC2-E87D8D6EFE7F}"/>
    <dataValidation allowBlank="1" showErrorMessage="1" promptTitle="Select PHA Write-In" sqref="D41:E45" xr:uid="{62491F4F-65D9-4210-A8AA-7346E7E66C41}"/>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46" r:id="rId7" name="Check Box 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49" r:id="rId10" name="Check Box 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52" r:id="rId13" name="Check Box 1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55" r:id="rId16" name="Check Box 1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58" r:id="rId19" name="Check Box 1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70" r:id="rId31" name="Check Box 3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71" r:id="rId32" name="Check Box 3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72" r:id="rId33" name="Check Box 3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73" r:id="rId34" name="Check Box 3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74" r:id="rId35" name="Check Box 3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75" r:id="rId36" name="Check Box 3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76" r:id="rId37" name="Check Box 3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77" r:id="rId38" name="Check Box 3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78" r:id="rId39" name="Check Box 3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79" r:id="rId40" name="Check Box 3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80" r:id="rId41" name="Check Box 4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81" r:id="rId42" name="Check Box 4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82" r:id="rId43" name="Check Box 4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83" r:id="rId44" name="Check Box 4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84" r:id="rId45" name="Check Box 4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85" r:id="rId46" name="Check Box 4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86" r:id="rId47" name="Check Box 4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87" r:id="rId48" name="Check Box 4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88" r:id="rId49" name="Check Box 4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89" r:id="rId50" name="Check Box 4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90" r:id="rId51" name="Check Box 5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0291" r:id="rId52" name="Check Box 5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0292" r:id="rId53" name="Check Box 5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0293" r:id="rId54" name="Check Box 5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60325A19-00D3-4D7D-AB3C-712BF95D251D}">
          <x14:formula1>
            <xm:f>DropDown!$B$2:$B$3</xm:f>
          </x14:formula1>
          <xm:sqref>F33:G39 F41:G45 F19:G20 F23:G31 J19:J20 J33:J39 M33:M39 J41:J45 M41:M45 M23:M31 J23:J31 M19:M20</xm:sqref>
        </x14:dataValidation>
        <x14:dataValidation type="list" allowBlank="1" showInputMessage="1" showErrorMessage="1" xr:uid="{6DBC823D-9C0F-42A1-965F-3D1E11BBDE0A}">
          <x14:formula1>
            <xm:f>DropDown!$A$2:$A$10</xm:f>
          </x14:formula1>
          <xm:sqref>F18:G18 J18 M18</xm:sqref>
        </x14:dataValidation>
        <x14:dataValidation type="list" allowBlank="1" showInputMessage="1" showErrorMessage="1" xr:uid="{07D59931-FB11-40FA-BA9D-E0B64E6CCB3A}">
          <x14:formula1>
            <xm:f>DropDown!$E$1:$E$3</xm:f>
          </x14:formula1>
          <xm:sqref>D52:E52</xm:sqref>
        </x14:dataValidation>
        <x14:dataValidation type="list" allowBlank="1" showInputMessage="1" showErrorMessage="1" xr:uid="{23B2A29D-4FE8-475E-936F-E99DA59963D9}">
          <x14:formula1>
            <xm:f>DropDown!$C$2:$C$4</xm:f>
          </x14:formula1>
          <xm:sqref>F22:G22 J22 M22</xm:sqref>
        </x14:dataValidation>
        <x14:dataValidation type="list" allowBlank="1" showInputMessage="1" showErrorMessage="1" xr:uid="{5FE6553B-C328-4387-A8E4-2D33C850EBCA}">
          <x14:formula1>
            <xm:f>DropDown!$F$1:$F$6</xm:f>
          </x14:formula1>
          <xm:sqref>G11:O11 E11</xm:sqref>
        </x14:dataValidation>
        <x14:dataValidation type="list" allowBlank="1" showInputMessage="1" showErrorMessage="1" xr:uid="{9E35E9A5-5DD1-4B54-A36F-0CB7C8184861}">
          <x14:formula1>
            <xm:f>DropDown!$H$2:$H$4</xm:f>
          </x14:formula1>
          <xm:sqref>F21:G21 J21 M21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pageSetUpPr fitToPage="1"/>
  </sheetPr>
  <dimension ref="B1:O55"/>
  <sheetViews>
    <sheetView showGridLines="0" showRowColHeaders="0" zoomScale="80" zoomScaleNormal="8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166</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72" t="s">
        <v>195</v>
      </c>
      <c r="E8" s="215" t="s">
        <v>256</v>
      </c>
      <c r="F8" s="297"/>
      <c r="G8" s="283" t="s">
        <v>183</v>
      </c>
      <c r="H8" s="218"/>
      <c r="I8" s="219"/>
      <c r="J8" s="218" t="s">
        <v>183</v>
      </c>
      <c r="K8" s="218"/>
      <c r="L8" s="218"/>
      <c r="M8" s="283" t="s">
        <v>183</v>
      </c>
      <c r="N8" s="218"/>
      <c r="O8" s="219"/>
    </row>
    <row r="9" spans="2:15" x14ac:dyDescent="0.35">
      <c r="B9" s="245"/>
      <c r="C9" s="246"/>
      <c r="D9" s="172" t="s">
        <v>57</v>
      </c>
      <c r="E9" s="172" t="s">
        <v>59</v>
      </c>
      <c r="F9" s="175"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24" t="s">
        <v>207</v>
      </c>
      <c r="K10" s="224"/>
      <c r="L10" s="224"/>
      <c r="M10" s="284" t="s">
        <v>207</v>
      </c>
      <c r="N10" s="224"/>
      <c r="O10" s="225"/>
    </row>
    <row r="11" spans="2:15" x14ac:dyDescent="0.35">
      <c r="B11" s="245"/>
      <c r="C11" s="246"/>
      <c r="D11" s="204" t="s">
        <v>233</v>
      </c>
      <c r="E11" s="216" t="s">
        <v>234</v>
      </c>
      <c r="F11" s="219"/>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30</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273" t="s">
        <v>206</v>
      </c>
      <c r="E52" s="274"/>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Mgl9ubWKdn7rMwTknVaAUjdwA04OubQyJWYcyvMytdyYsYkT0Gdb/lUBluaoXy5W/59EXhsjMSnuijYopbOazA==" saltValue="9bDrhl1anfipA9Ro6frOFw==" spinCount="100000" sheet="1" selectLockedCells="1"/>
  <protectedRanges>
    <protectedRange sqref="D12:O12" name="Section 2_2_2_1_1"/>
    <protectedRange sqref="G9:O9" name="Section 2_4_1_1"/>
    <protectedRange sqref="E9:F9" name="Section 2_1_1_1_1_1"/>
    <protectedRange sqref="G10:O10" name="Section 2_3_2_1_1"/>
    <protectedRange sqref="G11:O11" name="Section 2_2_1_2_1_1"/>
    <protectedRange sqref="D11:F11" name="Section 2_2_2"/>
  </protectedRanges>
  <customSheetViews>
    <customSheetView guid="{A4B793CE-738E-4476-8B1F-D42BECFCF658}" topLeftCell="A25">
      <selection activeCell="A45" sqref="A45:B52"/>
      <pageMargins left="0.7" right="0.7" top="0.75" bottom="0.75" header="0.3" footer="0.3"/>
    </customSheetView>
  </customSheetViews>
  <mergeCells count="112">
    <mergeCell ref="B30:C30"/>
    <mergeCell ref="J13:J14"/>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B54:O54"/>
    <mergeCell ref="B50:C50"/>
    <mergeCell ref="D50:E50"/>
    <mergeCell ref="B51:C51"/>
    <mergeCell ref="D51:E51"/>
    <mergeCell ref="B52:C52"/>
    <mergeCell ref="D52:E52"/>
    <mergeCell ref="D39:E39"/>
    <mergeCell ref="B36:C36"/>
    <mergeCell ref="D36:E36"/>
    <mergeCell ref="D38:E38"/>
    <mergeCell ref="B40:O40"/>
    <mergeCell ref="B41:C41"/>
    <mergeCell ref="B53:O53"/>
    <mergeCell ref="B37:C37"/>
    <mergeCell ref="D37:E37"/>
    <mergeCell ref="B38:C38"/>
    <mergeCell ref="D41:E41"/>
    <mergeCell ref="B46:O46"/>
    <mergeCell ref="B47:C47"/>
    <mergeCell ref="D47:E47"/>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M55:O55"/>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B44:C44"/>
    <mergeCell ref="D44:E44"/>
    <mergeCell ref="B45:C45"/>
    <mergeCell ref="B39:C39"/>
    <mergeCell ref="D30:E30"/>
    <mergeCell ref="B31:C31"/>
    <mergeCell ref="D31:E31"/>
    <mergeCell ref="B20:C20"/>
    <mergeCell ref="B49:C49"/>
    <mergeCell ref="J8:L8"/>
    <mergeCell ref="M8:O8"/>
    <mergeCell ref="E8:F8"/>
    <mergeCell ref="D45:E45"/>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dataValidations count="2">
    <dataValidation errorStyle="information" allowBlank="1" showInputMessage="1" showErrorMessage="1" errorTitle="Non Valid Adjustment" error="Please Select a Valid PHA Write-in adjustment." sqref="K41:L45 H41:I45 N41:O45" xr:uid="{F55CB3C3-816F-4D7F-8A27-364A35E50194}"/>
    <dataValidation allowBlank="1" showErrorMessage="1" promptTitle="Select PHA Write-In" sqref="D41:E45" xr:uid="{7F2F9A05-4F08-4146-8C0B-3E26034FBE66}"/>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69" r:id="rId7" name="Check Box 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72" r:id="rId10" name="Check Box 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86" r:id="rId13" name="Check Box 2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87" r:id="rId14" name="Check Box 2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88" r:id="rId15" name="Check Box 2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89" r:id="rId16" name="Check Box 2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90" r:id="rId17" name="Check Box 2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91" r:id="rId18" name="Check Box 2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92" r:id="rId19" name="Check Box 2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93" r:id="rId20" name="Check Box 2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94" r:id="rId21" name="Check Box 3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95" r:id="rId22" name="Check Box 3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96" r:id="rId23" name="Check Box 3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297" r:id="rId24" name="Check Box 3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298" r:id="rId25" name="Check Box 3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299" r:id="rId26" name="Check Box 3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00" r:id="rId27" name="Check Box 3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01" r:id="rId28" name="Check Box 3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02" r:id="rId29" name="Check Box 3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03" r:id="rId30" name="Check Box 3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04" r:id="rId31" name="Check Box 4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07" r:id="rId34" name="Check Box 4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10" r:id="rId37" name="Check Box 4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11" r:id="rId38" name="Check Box 4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12" r:id="rId39" name="Check Box 4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13" r:id="rId40" name="Check Box 4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14" r:id="rId41" name="Check Box 5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15" r:id="rId42" name="Check Box 5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16" r:id="rId43" name="Check Box 5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17" r:id="rId44" name="Check Box 5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18" r:id="rId45" name="Check Box 5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19" r:id="rId46" name="Check Box 5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20" r:id="rId47" name="Check Box 5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21" r:id="rId48" name="Check Box 5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22" r:id="rId49" name="Check Box 5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23" r:id="rId50" name="Check Box 5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24" r:id="rId51" name="Check Box 6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25" r:id="rId52" name="Check Box 6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26" r:id="rId53" name="Check Box 6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27" r:id="rId54" name="Check Box 6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28" r:id="rId55" name="Check Box 6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29" r:id="rId56" name="Check Box 6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30" r:id="rId57" name="Check Box 6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31" r:id="rId58" name="Check Box 6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32" r:id="rId59" name="Check Box 6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33" r:id="rId60" name="Check Box 6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34" r:id="rId61" name="Check Box 7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35" r:id="rId62" name="Check Box 7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36" r:id="rId63" name="Check Box 7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37" r:id="rId64" name="Check Box 7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38" r:id="rId65" name="Check Box 7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39" r:id="rId66" name="Check Box 7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40" r:id="rId67" name="Check Box 7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41" r:id="rId68" name="Check Box 7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42" r:id="rId69" name="Check Box 7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1343" r:id="rId70" name="Check Box 7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1344" r:id="rId71" name="Check Box 8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1345" r:id="rId72" name="Check Box 8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4C0694A2-566E-4599-B3E1-EAF7F80C1819}">
          <x14:formula1>
            <xm:f>DropDown!$A$2:$A$10</xm:f>
          </x14:formula1>
          <xm:sqref>F18:G18 J18 M18</xm:sqref>
        </x14:dataValidation>
        <x14:dataValidation type="list" allowBlank="1" showInputMessage="1" showErrorMessage="1" xr:uid="{C45BEB0C-20B9-4673-8B34-16E9D8F3D176}">
          <x14:formula1>
            <xm:f>DropDown!$B$2:$B$3</xm:f>
          </x14:formula1>
          <xm:sqref>F33:G39 F41:G45 F19:G20 F23:G31 J19:J20 J33:J39 M33:M39 J41:J45 M41:M45 M23:M31 J23:J31 M19:M20</xm:sqref>
        </x14:dataValidation>
        <x14:dataValidation type="list" allowBlank="1" showInputMessage="1" showErrorMessage="1" xr:uid="{98267452-7298-49C8-BCF3-E0DACEF2FF31}">
          <x14:formula1>
            <xm:f>DropDown!$E$1:$E$3</xm:f>
          </x14:formula1>
          <xm:sqref>D52:E52</xm:sqref>
        </x14:dataValidation>
        <x14:dataValidation type="list" allowBlank="1" showInputMessage="1" showErrorMessage="1" xr:uid="{2984C02D-25E6-4FC2-9212-A4D06B97B188}">
          <x14:formula1>
            <xm:f>DropDown!$C$2:$C$4</xm:f>
          </x14:formula1>
          <xm:sqref>F22:G22 J22 M22</xm:sqref>
        </x14:dataValidation>
        <x14:dataValidation type="list" allowBlank="1" showInputMessage="1" showErrorMessage="1" xr:uid="{5B47538B-40DC-4E36-B881-431F7F1B801D}">
          <x14:formula1>
            <xm:f>DropDown!$F$1:$F$6</xm:f>
          </x14:formula1>
          <xm:sqref>G11:O11 E11</xm:sqref>
        </x14:dataValidation>
        <x14:dataValidation type="list" allowBlank="1" showInputMessage="1" showErrorMessage="1" xr:uid="{9EC93E87-F8B9-4525-8F1B-B2F3685E9DF0}">
          <x14:formula1>
            <xm:f>DropDown!$H$2:$H$4</xm:f>
          </x14:formula1>
          <xm:sqref>F21:G21 J21 M21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O55"/>
  <sheetViews>
    <sheetView showGridLines="0" showRowColHeaders="0" zoomScale="80" zoomScaleNormal="8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167</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72" t="s">
        <v>195</v>
      </c>
      <c r="E8" s="215" t="s">
        <v>256</v>
      </c>
      <c r="F8" s="297"/>
      <c r="G8" s="283" t="s">
        <v>183</v>
      </c>
      <c r="H8" s="218"/>
      <c r="I8" s="219"/>
      <c r="J8" s="218" t="s">
        <v>183</v>
      </c>
      <c r="K8" s="218"/>
      <c r="L8" s="218"/>
      <c r="M8" s="283" t="s">
        <v>183</v>
      </c>
      <c r="N8" s="218"/>
      <c r="O8" s="219"/>
    </row>
    <row r="9" spans="2:15" x14ac:dyDescent="0.35">
      <c r="B9" s="245"/>
      <c r="C9" s="246"/>
      <c r="D9" s="172" t="s">
        <v>57</v>
      </c>
      <c r="E9" s="172" t="s">
        <v>59</v>
      </c>
      <c r="F9" s="175"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24" t="s">
        <v>207</v>
      </c>
      <c r="K10" s="224"/>
      <c r="L10" s="224"/>
      <c r="M10" s="284" t="s">
        <v>207</v>
      </c>
      <c r="N10" s="224"/>
      <c r="O10" s="225"/>
    </row>
    <row r="11" spans="2:15" x14ac:dyDescent="0.35">
      <c r="B11" s="245"/>
      <c r="C11" s="246"/>
      <c r="D11" s="204" t="s">
        <v>233</v>
      </c>
      <c r="E11" s="216" t="s">
        <v>234</v>
      </c>
      <c r="F11" s="219"/>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30</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273" t="s">
        <v>206</v>
      </c>
      <c r="E52" s="274"/>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HpIiOFimDbcFcp//dShS7eo3r9SmOSeLaU6bo9t/cCsLbfrYA/BzSbxq4+jX4YPPtYiTyic19tkSUkeP81yQFw==" saltValue="hTaWVcNFaGgVdqaJBN9NVg==" spinCount="100000" sheet="1" selectLockedCells="1"/>
  <protectedRanges>
    <protectedRange sqref="D12:O12" name="Section 2_2_2_1_1"/>
    <protectedRange sqref="G9:O9" name="Section 2_4_1_1"/>
    <protectedRange sqref="E9:F9" name="Section 2_1_1_1_1_1"/>
    <protectedRange sqref="G10:O10" name="Section 2_3_2_1_1"/>
    <protectedRange sqref="G11:O11" name="Section 2_2_1_2_1_1"/>
    <protectedRange sqref="D11:F11" name="Section 2_2_2"/>
  </protectedRanges>
  <customSheetViews>
    <customSheetView guid="{A4B793CE-738E-4476-8B1F-D42BECFCF658}" topLeftCell="A25">
      <selection activeCell="A45" sqref="A45:B52"/>
      <pageMargins left="0.7" right="0.7" top="0.75" bottom="0.75" header="0.3" footer="0.3"/>
    </customSheetView>
  </customSheetViews>
  <mergeCells count="112">
    <mergeCell ref="B30:C30"/>
    <mergeCell ref="J13:J14"/>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B54:O54"/>
    <mergeCell ref="B50:C50"/>
    <mergeCell ref="D50:E50"/>
    <mergeCell ref="B51:C51"/>
    <mergeCell ref="D51:E51"/>
    <mergeCell ref="B52:C52"/>
    <mergeCell ref="D52:E52"/>
    <mergeCell ref="D39:E39"/>
    <mergeCell ref="B36:C36"/>
    <mergeCell ref="D36:E36"/>
    <mergeCell ref="D38:E38"/>
    <mergeCell ref="B40:O40"/>
    <mergeCell ref="B41:C41"/>
    <mergeCell ref="B53:O53"/>
    <mergeCell ref="B37:C37"/>
    <mergeCell ref="D37:E37"/>
    <mergeCell ref="B38:C38"/>
    <mergeCell ref="D41:E41"/>
    <mergeCell ref="B46:O46"/>
    <mergeCell ref="B47:C47"/>
    <mergeCell ref="D47:E47"/>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5:F5"/>
    <mergeCell ref="B5:C6"/>
    <mergeCell ref="G8:I8"/>
    <mergeCell ref="M9:O9"/>
    <mergeCell ref="K13:L13"/>
    <mergeCell ref="G9:I9"/>
    <mergeCell ref="J9:L9"/>
    <mergeCell ref="D13:E14"/>
    <mergeCell ref="F13:F14"/>
    <mergeCell ref="N3:O3"/>
    <mergeCell ref="N13:O13"/>
    <mergeCell ref="E11:F11"/>
    <mergeCell ref="M55:O55"/>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B44:C44"/>
    <mergeCell ref="D44:E44"/>
    <mergeCell ref="B45:C45"/>
    <mergeCell ref="B39:C39"/>
    <mergeCell ref="D30:E30"/>
    <mergeCell ref="B31:C31"/>
    <mergeCell ref="D31:E31"/>
    <mergeCell ref="B20:C20"/>
    <mergeCell ref="B49:C49"/>
    <mergeCell ref="J8:L8"/>
    <mergeCell ref="M8:O8"/>
    <mergeCell ref="E8:F8"/>
    <mergeCell ref="D45:E45"/>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dataValidations count="2">
    <dataValidation errorStyle="information" allowBlank="1" showInputMessage="1" showErrorMessage="1" errorTitle="Non Valid Adjustment" error="Please Select a Valid PHA Write-in adjustment." sqref="K41:L45 H41:I45 N41:O45" xr:uid="{5ABC2F63-D454-4168-9517-E95CFBAE1758}"/>
    <dataValidation allowBlank="1" showErrorMessage="1" promptTitle="Select PHA Write-In" sqref="D41:E45" xr:uid="{6DF05436-9A26-4CF9-B9FF-2770B0548108}"/>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295" r:id="rId10" name="Check Box 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298" r:id="rId13" name="Check Box 1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01" r:id="rId16" name="Check Box 1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04" r:id="rId19" name="Check Box 1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07" r:id="rId22" name="Check Box 1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10" r:id="rId25" name="Check Box 2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13" r:id="rId28" name="Check Box 2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16" r:id="rId31" name="Check Box 2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19" r:id="rId34" name="Check Box 3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22" r:id="rId37" name="Check Box 3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25" r:id="rId40" name="Check Box 3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28" r:id="rId43" name="Check Box 4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31" r:id="rId46" name="Check Box 4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34" r:id="rId49" name="Check Box 4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37" r:id="rId52" name="Check Box 4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40" r:id="rId55" name="Check Box 5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43" r:id="rId58" name="Check Box 5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46" r:id="rId61" name="Check Box 5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49" r:id="rId64" name="Check Box 6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52" r:id="rId67" name="Check Box 6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55" r:id="rId70" name="Check Box 6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58" r:id="rId73" name="Check Box 7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61" r:id="rId76" name="Check Box 7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64" r:id="rId79" name="Check Box 7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2367" r:id="rId82" name="Check Box 7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6F578A6-8A4C-4E57-A331-B13C1CF813AD}">
          <x14:formula1>
            <xm:f>DropDown!$B$2:$B$3</xm:f>
          </x14:formula1>
          <xm:sqref>F33:G39 F41:G45 F19:G20 F23:G31 J19:J20 J33:J39 M33:M39 J41:J45 M41:M45 M23:M31 J23:J31 M19:M20</xm:sqref>
        </x14:dataValidation>
        <x14:dataValidation type="list" allowBlank="1" showInputMessage="1" showErrorMessage="1" xr:uid="{ECCE16B4-B769-4D36-A5DD-45B72ED6A120}">
          <x14:formula1>
            <xm:f>DropDown!$A$2:$A$10</xm:f>
          </x14:formula1>
          <xm:sqref>F18:G18 J18 M18</xm:sqref>
        </x14:dataValidation>
        <x14:dataValidation type="list" allowBlank="1" showInputMessage="1" showErrorMessage="1" xr:uid="{231EF176-EEC4-42A1-B99C-369D5D522F76}">
          <x14:formula1>
            <xm:f>DropDown!$E$1:$E$3</xm:f>
          </x14:formula1>
          <xm:sqref>D52:E52</xm:sqref>
        </x14:dataValidation>
        <x14:dataValidation type="list" allowBlank="1" showInputMessage="1" showErrorMessage="1" xr:uid="{8118FC68-C7A5-4ECE-8D25-D8B98E5D8F23}">
          <x14:formula1>
            <xm:f>DropDown!$C$2:$C$4</xm:f>
          </x14:formula1>
          <xm:sqref>F22:G22 J22 M22</xm:sqref>
        </x14:dataValidation>
        <x14:dataValidation type="list" allowBlank="1" showInputMessage="1" showErrorMessage="1" xr:uid="{7CB0B2E7-48E9-44AE-A11E-1C78CF85456F}">
          <x14:formula1>
            <xm:f>DropDown!$F$1:$F$6</xm:f>
          </x14:formula1>
          <xm:sqref>G11:O11 E11</xm:sqref>
        </x14:dataValidation>
        <x14:dataValidation type="list" allowBlank="1" showInputMessage="1" showErrorMessage="1" xr:uid="{0F389523-9E5F-4142-9CAF-C4B15E494DF8}">
          <x14:formula1>
            <xm:f>DropDown!$H$2:$H$4</xm:f>
          </x14:formula1>
          <xm:sqref>F21:G21 J21 M21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O55"/>
  <sheetViews>
    <sheetView showGridLines="0" showRowColHeaders="0" zoomScale="80" zoomScaleNormal="8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168</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72" t="s">
        <v>195</v>
      </c>
      <c r="E8" s="215" t="s">
        <v>256</v>
      </c>
      <c r="F8" s="297"/>
      <c r="G8" s="283" t="s">
        <v>183</v>
      </c>
      <c r="H8" s="218"/>
      <c r="I8" s="219"/>
      <c r="J8" s="218" t="s">
        <v>183</v>
      </c>
      <c r="K8" s="218"/>
      <c r="L8" s="218"/>
      <c r="M8" s="283" t="s">
        <v>183</v>
      </c>
      <c r="N8" s="218"/>
      <c r="O8" s="219"/>
    </row>
    <row r="9" spans="2:15" x14ac:dyDescent="0.35">
      <c r="B9" s="245"/>
      <c r="C9" s="246"/>
      <c r="D9" s="172" t="s">
        <v>57</v>
      </c>
      <c r="E9" s="172" t="s">
        <v>59</v>
      </c>
      <c r="F9" s="175"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84" t="s">
        <v>207</v>
      </c>
      <c r="K10" s="224"/>
      <c r="L10" s="225"/>
      <c r="M10" s="284" t="s">
        <v>207</v>
      </c>
      <c r="N10" s="224"/>
      <c r="O10" s="225"/>
    </row>
    <row r="11" spans="2:15" x14ac:dyDescent="0.35">
      <c r="B11" s="245"/>
      <c r="C11" s="246"/>
      <c r="D11" s="204" t="s">
        <v>233</v>
      </c>
      <c r="E11" s="216" t="s">
        <v>234</v>
      </c>
      <c r="F11" s="219"/>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29</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309" t="s">
        <v>206</v>
      </c>
      <c r="E52" s="310"/>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Io4URJQXzSmnk5BegkfFP3yWgTE/XDo/DWIX4gADU/7RT3qvS8NG97Vsn9YBYdZJ7dRwLFfdobQU4WVFiXzChg==" saltValue="s1SWe4LkuB9tuGmcs2+kTg==" spinCount="100000" sheet="1" selectLockedCells="1"/>
  <protectedRanges>
    <protectedRange sqref="D12:O12" name="Section 2_2_2_1_1"/>
    <protectedRange sqref="G9:O9" name="Section 2_4_1_1"/>
    <protectedRange sqref="E9:F9" name="Section 2_1_1_1_1_1"/>
    <protectedRange sqref="G11:O11" name="Section 2_2_1_2_1_1"/>
    <protectedRange sqref="D11:F11" name="Section 2_2_2"/>
    <protectedRange sqref="G10:O10" name="Section 2_3_2_1_1_1"/>
  </protectedRanges>
  <customSheetViews>
    <customSheetView guid="{A4B793CE-738E-4476-8B1F-D42BECFCF658}" topLeftCell="A31">
      <selection activeCell="A45" sqref="A45:B52"/>
      <pageMargins left="0.7" right="0.7" top="0.75" bottom="0.75" header="0.3" footer="0.3"/>
    </customSheetView>
  </customSheetViews>
  <mergeCells count="112">
    <mergeCell ref="B54:O54"/>
    <mergeCell ref="B15:O15"/>
    <mergeCell ref="B52:C52"/>
    <mergeCell ref="D52:E52"/>
    <mergeCell ref="B49:C49"/>
    <mergeCell ref="D49:E49"/>
    <mergeCell ref="B50:C50"/>
    <mergeCell ref="D50:E50"/>
    <mergeCell ref="B51:C51"/>
    <mergeCell ref="D51:E51"/>
    <mergeCell ref="B45:C45"/>
    <mergeCell ref="D45:E45"/>
    <mergeCell ref="B48:C48"/>
    <mergeCell ref="D48:E48"/>
    <mergeCell ref="B42:C42"/>
    <mergeCell ref="D42:E42"/>
    <mergeCell ref="B43:C43"/>
    <mergeCell ref="D43:E43"/>
    <mergeCell ref="B44:C44"/>
    <mergeCell ref="D44:E44"/>
    <mergeCell ref="B38:C38"/>
    <mergeCell ref="D38:E38"/>
    <mergeCell ref="B39:C39"/>
    <mergeCell ref="D39:E39"/>
    <mergeCell ref="B35:C35"/>
    <mergeCell ref="D35:E35"/>
    <mergeCell ref="B36:C36"/>
    <mergeCell ref="D36:E36"/>
    <mergeCell ref="B37:C37"/>
    <mergeCell ref="D37:E37"/>
    <mergeCell ref="B31:C31"/>
    <mergeCell ref="D31:E31"/>
    <mergeCell ref="B34:C34"/>
    <mergeCell ref="D34:E34"/>
    <mergeCell ref="B28:C28"/>
    <mergeCell ref="D28:E28"/>
    <mergeCell ref="B29:C29"/>
    <mergeCell ref="D29:E29"/>
    <mergeCell ref="B30:C30"/>
    <mergeCell ref="D30:E30"/>
    <mergeCell ref="B32:O32"/>
    <mergeCell ref="B33:C33"/>
    <mergeCell ref="D33:E33"/>
    <mergeCell ref="B25:C25"/>
    <mergeCell ref="D25:E25"/>
    <mergeCell ref="B26:C26"/>
    <mergeCell ref="D26:E26"/>
    <mergeCell ref="B27:C27"/>
    <mergeCell ref="D27:E27"/>
    <mergeCell ref="B22:C22"/>
    <mergeCell ref="D22:E22"/>
    <mergeCell ref="B23:C23"/>
    <mergeCell ref="D23:E23"/>
    <mergeCell ref="B24:C24"/>
    <mergeCell ref="D24:E24"/>
    <mergeCell ref="D21:E21"/>
    <mergeCell ref="M8:O8"/>
    <mergeCell ref="G9:I9"/>
    <mergeCell ref="J9:L9"/>
    <mergeCell ref="M9:O9"/>
    <mergeCell ref="D10:F10"/>
    <mergeCell ref="G10:I10"/>
    <mergeCell ref="J10:L10"/>
    <mergeCell ref="M10:O10"/>
    <mergeCell ref="D13:E14"/>
    <mergeCell ref="F13:F14"/>
    <mergeCell ref="G13:G14"/>
    <mergeCell ref="H13:I13"/>
    <mergeCell ref="J13:J14"/>
    <mergeCell ref="K13:L13"/>
    <mergeCell ref="M13:M14"/>
    <mergeCell ref="N13:O13"/>
    <mergeCell ref="G11:I11"/>
    <mergeCell ref="J11:L11"/>
    <mergeCell ref="M11:O11"/>
    <mergeCell ref="E11:F11"/>
    <mergeCell ref="B1:L1"/>
    <mergeCell ref="M1:O1"/>
    <mergeCell ref="B2:L2"/>
    <mergeCell ref="M2:O2"/>
    <mergeCell ref="E6:F6"/>
    <mergeCell ref="G6:O6"/>
    <mergeCell ref="N3:O3"/>
    <mergeCell ref="B16:C16"/>
    <mergeCell ref="D16:E16"/>
    <mergeCell ref="J8:L8"/>
    <mergeCell ref="B5:C6"/>
    <mergeCell ref="D5:F5"/>
    <mergeCell ref="B40:O40"/>
    <mergeCell ref="B41:C41"/>
    <mergeCell ref="D41:E41"/>
    <mergeCell ref="B46:O46"/>
    <mergeCell ref="B47:C47"/>
    <mergeCell ref="D47:E47"/>
    <mergeCell ref="B53:O53"/>
    <mergeCell ref="M55:O55"/>
    <mergeCell ref="D7:F7"/>
    <mergeCell ref="G7:I7"/>
    <mergeCell ref="J7:L7"/>
    <mergeCell ref="M7:O7"/>
    <mergeCell ref="E8:F8"/>
    <mergeCell ref="G8:I8"/>
    <mergeCell ref="B7:C14"/>
    <mergeCell ref="B17:C17"/>
    <mergeCell ref="D17:E17"/>
    <mergeCell ref="B18:C18"/>
    <mergeCell ref="D18:E18"/>
    <mergeCell ref="B19:C19"/>
    <mergeCell ref="D19:E19"/>
    <mergeCell ref="B20:C20"/>
    <mergeCell ref="D20:E20"/>
    <mergeCell ref="B21:C21"/>
  </mergeCells>
  <dataValidations count="2">
    <dataValidation errorStyle="information" allowBlank="1" showInputMessage="1" showErrorMessage="1" errorTitle="Non Valid Adjustment" error="Please Select a Valid PHA Write-in adjustment." sqref="K41:L45 H41:I45 N41:O45" xr:uid="{9449C5F3-36B8-4EB7-B456-CEB45F79D2BC}"/>
    <dataValidation allowBlank="1" showErrorMessage="1" promptTitle="Select PHA Write-In" sqref="D41:E45" xr:uid="{25267B22-5AF6-44C9-B27F-16153631DDF5}"/>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18" r:id="rId7" name="Check Box 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21" r:id="rId10" name="Check Box 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24" r:id="rId13" name="Check Box 1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27" r:id="rId16" name="Check Box 1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30" r:id="rId19" name="Check Box 1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32" r:id="rId21" name="Check Box 2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33" r:id="rId22" name="Check Box 2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34" r:id="rId23" name="Check Box 2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35" r:id="rId24" name="Check Box 2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36" r:id="rId25" name="Check Box 2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37" r:id="rId26" name="Check Box 2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38" r:id="rId27" name="Check Box 2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39" r:id="rId28" name="Check Box 2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40" r:id="rId29" name="Check Box 2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41" r:id="rId30" name="Check Box 2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42" r:id="rId31" name="Check Box 3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43" r:id="rId32" name="Check Box 3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44" r:id="rId33" name="Check Box 3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45" r:id="rId34" name="Check Box 3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46" r:id="rId35" name="Check Box 3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47" r:id="rId36" name="Check Box 3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48" r:id="rId37" name="Check Box 3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49" r:id="rId38" name="Check Box 3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50" r:id="rId39" name="Check Box 3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51" r:id="rId40" name="Check Box 3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52" r:id="rId41" name="Check Box 4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53" r:id="rId42" name="Check Box 4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54" r:id="rId43" name="Check Box 4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55" r:id="rId44" name="Check Box 4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56" r:id="rId45" name="Check Box 4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57" r:id="rId46" name="Check Box 4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58" r:id="rId47" name="Check Box 4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59" r:id="rId48" name="Check Box 4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60" r:id="rId49" name="Check Box 4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61" r:id="rId50" name="Check Box 4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62" r:id="rId51" name="Check Box 5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63" r:id="rId52" name="Check Box 5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64" r:id="rId53" name="Check Box 5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65" r:id="rId54" name="Check Box 5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66" r:id="rId55" name="Check Box 5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67" r:id="rId56" name="Check Box 5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68" r:id="rId57" name="Check Box 5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69" r:id="rId58" name="Check Box 5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70" r:id="rId59" name="Check Box 5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71" r:id="rId60" name="Check Box 5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72" r:id="rId61" name="Check Box 6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73" r:id="rId62" name="Check Box 6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74" r:id="rId63" name="Check Box 6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75" r:id="rId64" name="Check Box 6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76" r:id="rId65" name="Check Box 6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77" r:id="rId66" name="Check Box 6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78" r:id="rId67" name="Check Box 6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79" r:id="rId68" name="Check Box 6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80" r:id="rId69" name="Check Box 6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81" r:id="rId70" name="Check Box 69">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82" r:id="rId71" name="Check Box 70">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83" r:id="rId72" name="Check Box 71">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84" r:id="rId73" name="Check Box 7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85" r:id="rId74" name="Check Box 7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86" r:id="rId75" name="Check Box 7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87" r:id="rId76" name="Check Box 75">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88" r:id="rId77" name="Check Box 76">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89" r:id="rId78" name="Check Box 77">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90" r:id="rId79" name="Check Box 78">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91" r:id="rId80" name="Check Box 79">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92" r:id="rId81" name="Check Box 80">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93" r:id="rId82" name="Check Box 81">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94" r:id="rId83" name="Check Box 82">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95" r:id="rId84" name="Check Box 83">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96" r:id="rId85" name="Check Box 84">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397" r:id="rId86" name="Check Box 85">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398" r:id="rId87" name="Check Box 86">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399" r:id="rId88" name="Check Box 87">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400" r:id="rId89" name="Check Box 88">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401" r:id="rId90" name="Check Box 89">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402" r:id="rId91" name="Check Box 9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403" r:id="rId92" name="Check Box 9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404" r:id="rId93" name="Check Box 9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13405" r:id="rId94" name="Check Box 9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13406" r:id="rId95" name="Check Box 9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13407" r:id="rId96" name="Check Box 9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6CA98205-13A0-4C60-96A8-756F11AC9DF8}">
          <x14:formula1>
            <xm:f>DropDown!$A$2:$A$10</xm:f>
          </x14:formula1>
          <xm:sqref>F18:G18 J18 M18</xm:sqref>
        </x14:dataValidation>
        <x14:dataValidation type="list" allowBlank="1" showInputMessage="1" showErrorMessage="1" xr:uid="{8DC00313-992B-4A8C-8415-F6AADA6E5C39}">
          <x14:formula1>
            <xm:f>DropDown!$B$2:$B$3</xm:f>
          </x14:formula1>
          <xm:sqref>F33:G39 F41:G45 F19:G20 F23:G31 J19:J20 J33:J39 M33:M39 J41:J45 M41:M45 M23:M31 J23:J31 M19:M20</xm:sqref>
        </x14:dataValidation>
        <x14:dataValidation type="list" allowBlank="1" showInputMessage="1" showErrorMessage="1" xr:uid="{6B5BE470-D6F3-4D6D-8EA9-29AF2A39B637}">
          <x14:formula1>
            <xm:f>DropDown!$E$1:$E$3</xm:f>
          </x14:formula1>
          <xm:sqref>D52:E52</xm:sqref>
        </x14:dataValidation>
        <x14:dataValidation type="list" allowBlank="1" showInputMessage="1" showErrorMessage="1" xr:uid="{ED8418C5-A37E-4568-B7DF-8489B1B40B3F}">
          <x14:formula1>
            <xm:f>DropDown!$C$2:$C$4</xm:f>
          </x14:formula1>
          <xm:sqref>F22:G22 J22 M22</xm:sqref>
        </x14:dataValidation>
        <x14:dataValidation type="list" allowBlank="1" showInputMessage="1" showErrorMessage="1" xr:uid="{FD6B0DFC-D1A4-42A9-B419-30EC4E04F4DE}">
          <x14:formula1>
            <xm:f>DropDown!$F$1:$F$6</xm:f>
          </x14:formula1>
          <xm:sqref>G11:O11 E11</xm:sqref>
        </x14:dataValidation>
        <x14:dataValidation type="list" allowBlank="1" showInputMessage="1" showErrorMessage="1" xr:uid="{B6259FB4-3E6D-493D-A994-E58F86DAB0CC}">
          <x14:formula1>
            <xm:f>DropDown!$H$2:$H$4</xm:f>
          </x14:formula1>
          <xm:sqref>F21:G21 J21 M21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343B-914B-43AD-87C1-3A5557874D29}">
  <sheetPr codeName="Sheet16"/>
  <dimension ref="A1:P42"/>
  <sheetViews>
    <sheetView workbookViewId="0">
      <selection activeCell="N22" sqref="N22"/>
    </sheetView>
  </sheetViews>
  <sheetFormatPr defaultRowHeight="14.5" x14ac:dyDescent="0.35"/>
  <cols>
    <col min="1" max="1" width="25.9062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90625" customWidth="1"/>
    <col min="12" max="12" width="11.453125" customWidth="1"/>
    <col min="14" max="15" width="17.36328125" customWidth="1"/>
  </cols>
  <sheetData>
    <row r="1" spans="1:16" ht="15" thickBot="1" x14ac:dyDescent="0.4"/>
    <row r="2" spans="1:16" ht="29.5" thickBot="1" x14ac:dyDescent="0.4">
      <c r="B2" s="3" t="s">
        <v>170</v>
      </c>
      <c r="C2" s="3"/>
      <c r="D2" s="3"/>
      <c r="E2" s="3"/>
      <c r="F2" s="3"/>
      <c r="G2" s="3"/>
      <c r="I2" s="26" t="s">
        <v>139</v>
      </c>
      <c r="J2" s="27" t="s">
        <v>143</v>
      </c>
      <c r="K2" s="27" t="s">
        <v>142</v>
      </c>
      <c r="L2" s="28" t="s">
        <v>144</v>
      </c>
      <c r="N2" s="41" t="s">
        <v>11</v>
      </c>
      <c r="O2" s="42" t="s">
        <v>254</v>
      </c>
      <c r="P2" s="43" t="s">
        <v>31</v>
      </c>
    </row>
    <row r="3" spans="1:16" ht="15" thickBot="1" x14ac:dyDescent="0.4">
      <c r="B3" s="34" t="s">
        <v>140</v>
      </c>
      <c r="C3" s="110" t="str">
        <f>Studio!$F$21</f>
        <v>None</v>
      </c>
      <c r="D3" s="35"/>
      <c r="E3" s="38"/>
      <c r="F3" s="36" t="s">
        <v>17</v>
      </c>
      <c r="G3" s="37" t="s">
        <v>18</v>
      </c>
      <c r="I3" s="182" t="s">
        <v>31</v>
      </c>
      <c r="J3" s="183"/>
      <c r="K3" s="183"/>
      <c r="L3" s="184"/>
      <c r="N3" s="44">
        <f>VLOOKUP($N$2,'Rent Adjustment Worksheet'!$B:$C, 2,FALSE)</f>
        <v>0</v>
      </c>
      <c r="O3" s="45">
        <f>VLOOKUP($O$2,'Rent Adjustment Worksheet'!$B:$C, 2,FALSE)</f>
        <v>0</v>
      </c>
      <c r="P3" s="46">
        <v>0</v>
      </c>
    </row>
    <row r="4" spans="1:16" x14ac:dyDescent="0.35">
      <c r="A4" t="s">
        <v>169</v>
      </c>
      <c r="B4" s="24" t="s">
        <v>61</v>
      </c>
      <c r="C4" s="111" t="str">
        <f>Studio!$G$21</f>
        <v>None</v>
      </c>
      <c r="D4" t="str">
        <f>CONCATENATE(C3," ",C4)</f>
        <v>None None</v>
      </c>
      <c r="E4" s="39">
        <f>VLOOKUP(D4,$I$3:$L$16,4,FALSE)</f>
        <v>0</v>
      </c>
      <c r="F4">
        <f>IF($E4&lt;0,$E4,0)</f>
        <v>0</v>
      </c>
      <c r="G4" s="31">
        <f>IF($E4&gt;0,$E4,0)</f>
        <v>0</v>
      </c>
      <c r="I4" s="185" t="s">
        <v>145</v>
      </c>
      <c r="J4" s="186" t="s">
        <v>31</v>
      </c>
      <c r="K4" s="186" t="s">
        <v>31</v>
      </c>
      <c r="L4" s="187">
        <v>0</v>
      </c>
    </row>
    <row r="5" spans="1:16" x14ac:dyDescent="0.35">
      <c r="A5" t="s">
        <v>169</v>
      </c>
      <c r="B5" s="24" t="s">
        <v>62</v>
      </c>
      <c r="C5" s="111" t="str">
        <f>Studio!$J$21</f>
        <v>None</v>
      </c>
      <c r="D5" t="str">
        <f>CONCATENATE(C3," ",C5)</f>
        <v>None None</v>
      </c>
      <c r="E5" s="39">
        <f>VLOOKUP(D5,$I:$L,4,FALSE)</f>
        <v>0</v>
      </c>
      <c r="F5">
        <f>IF($E5&lt;0,$E5,0)</f>
        <v>0</v>
      </c>
      <c r="G5" s="31">
        <f>IF($E5&gt;0,$E5,0)</f>
        <v>0</v>
      </c>
      <c r="I5" s="185" t="s">
        <v>244</v>
      </c>
      <c r="J5" s="188" t="s">
        <v>243</v>
      </c>
      <c r="K5" s="188" t="s">
        <v>243</v>
      </c>
      <c r="L5" s="187">
        <v>0</v>
      </c>
    </row>
    <row r="6" spans="1:16" ht="15" thickBot="1" x14ac:dyDescent="0.4">
      <c r="A6" t="s">
        <v>169</v>
      </c>
      <c r="B6" s="25" t="s">
        <v>63</v>
      </c>
      <c r="C6" s="112" t="str">
        <f>Studio!M21</f>
        <v>None</v>
      </c>
      <c r="D6" s="32" t="str">
        <f>CONCATENATE(C3," ",C6)</f>
        <v>None None</v>
      </c>
      <c r="E6" s="40">
        <f>VLOOKUP(D6,$I:$L,4,FALSE)</f>
        <v>0</v>
      </c>
      <c r="F6" s="32">
        <f>IF($E6&lt;0,$E6,0)</f>
        <v>0</v>
      </c>
      <c r="G6" s="33">
        <f>IF($E6&gt;0,$E6,0)</f>
        <v>0</v>
      </c>
      <c r="I6" s="185" t="s">
        <v>249</v>
      </c>
      <c r="J6" s="188" t="s">
        <v>247</v>
      </c>
      <c r="K6" s="188" t="s">
        <v>247</v>
      </c>
      <c r="L6" s="187">
        <v>0</v>
      </c>
    </row>
    <row r="7" spans="1:16" x14ac:dyDescent="0.35">
      <c r="I7" s="185"/>
      <c r="J7" s="186"/>
      <c r="K7" s="186"/>
      <c r="L7" s="187"/>
    </row>
    <row r="8" spans="1:16" ht="15" thickBot="1" x14ac:dyDescent="0.4">
      <c r="B8" s="3" t="s">
        <v>156</v>
      </c>
      <c r="C8" s="3"/>
      <c r="D8" s="3"/>
      <c r="E8" s="3"/>
      <c r="F8" s="3"/>
      <c r="G8" s="3"/>
      <c r="I8" s="189" t="s">
        <v>148</v>
      </c>
      <c r="J8" s="186"/>
      <c r="K8" s="186"/>
      <c r="L8" s="187"/>
    </row>
    <row r="9" spans="1:16" ht="15" thickBot="1" x14ac:dyDescent="0.4">
      <c r="B9" s="34" t="s">
        <v>140</v>
      </c>
      <c r="C9" s="110" t="str">
        <f>'1 BR'!$F$21</f>
        <v>None</v>
      </c>
      <c r="D9" s="35"/>
      <c r="E9" s="38"/>
      <c r="F9" s="36" t="s">
        <v>17</v>
      </c>
      <c r="G9" s="37" t="s">
        <v>18</v>
      </c>
      <c r="I9" s="185" t="s">
        <v>245</v>
      </c>
      <c r="J9" s="188" t="s">
        <v>243</v>
      </c>
      <c r="K9" s="188" t="s">
        <v>31</v>
      </c>
      <c r="L9" s="187">
        <f>$N$3-$P$3</f>
        <v>0</v>
      </c>
    </row>
    <row r="10" spans="1:16" x14ac:dyDescent="0.35">
      <c r="A10" t="s">
        <v>161</v>
      </c>
      <c r="B10" s="24" t="s">
        <v>61</v>
      </c>
      <c r="C10" s="111" t="str">
        <f>'1 BR'!$G$21</f>
        <v>None</v>
      </c>
      <c r="D10" t="str">
        <f>CONCATENATE($C$9," ",C10)</f>
        <v>None None</v>
      </c>
      <c r="E10" s="39">
        <f>VLOOKUP(D10,$I$3:$L$16,4,FALSE)</f>
        <v>0</v>
      </c>
      <c r="F10">
        <f>IF($E10&lt;0,$E10,0)</f>
        <v>0</v>
      </c>
      <c r="G10" s="31">
        <f>IF($E10&gt;0,$E10,0)</f>
        <v>0</v>
      </c>
      <c r="H10" s="1"/>
      <c r="I10" s="185" t="s">
        <v>250</v>
      </c>
      <c r="J10" s="188" t="s">
        <v>243</v>
      </c>
      <c r="K10" s="188" t="s">
        <v>247</v>
      </c>
      <c r="L10" s="187">
        <f>$N$3-$O$3</f>
        <v>0</v>
      </c>
    </row>
    <row r="11" spans="1:16" x14ac:dyDescent="0.35">
      <c r="A11" t="s">
        <v>161</v>
      </c>
      <c r="B11" s="24" t="s">
        <v>62</v>
      </c>
      <c r="C11" s="111" t="str">
        <f>'1 BR'!$J$21</f>
        <v>None</v>
      </c>
      <c r="D11" t="str">
        <f>CONCATENATE($C$9," ",C11)</f>
        <v>None None</v>
      </c>
      <c r="E11" s="39">
        <f>VLOOKUP(D11,$I:$L,4,FALSE)</f>
        <v>0</v>
      </c>
      <c r="F11">
        <f>IF($E11&lt;0,$E11,0)</f>
        <v>0</v>
      </c>
      <c r="G11" s="31">
        <f>IF($E11&gt;0,$E11,0)</f>
        <v>0</v>
      </c>
      <c r="I11" s="185" t="s">
        <v>251</v>
      </c>
      <c r="J11" s="188" t="s">
        <v>247</v>
      </c>
      <c r="K11" s="188" t="s">
        <v>31</v>
      </c>
      <c r="L11" s="187">
        <f>$O$3-$P$3</f>
        <v>0</v>
      </c>
    </row>
    <row r="12" spans="1:16" ht="15" thickBot="1" x14ac:dyDescent="0.4">
      <c r="A12" t="s">
        <v>161</v>
      </c>
      <c r="B12" s="25" t="s">
        <v>63</v>
      </c>
      <c r="C12" s="112" t="str">
        <f>'1 BR'!$M$21</f>
        <v>None</v>
      </c>
      <c r="D12" s="32" t="str">
        <f>CONCATENATE($C$9," ",C12)</f>
        <v>None None</v>
      </c>
      <c r="E12" s="40">
        <f>VLOOKUP(D12,$I:$L,4,FALSE)</f>
        <v>0</v>
      </c>
      <c r="F12" s="32">
        <f>IF($E12&lt;0,$E12,0)</f>
        <v>0</v>
      </c>
      <c r="G12" s="33">
        <f>IF($E12&gt;0,$E12,0)</f>
        <v>0</v>
      </c>
      <c r="I12" s="185"/>
      <c r="J12" s="188"/>
      <c r="K12" s="188"/>
      <c r="L12" s="187"/>
    </row>
    <row r="13" spans="1:16" x14ac:dyDescent="0.35">
      <c r="I13" s="189" t="s">
        <v>152</v>
      </c>
      <c r="J13" s="188"/>
      <c r="K13" s="188"/>
      <c r="L13" s="187"/>
    </row>
    <row r="14" spans="1:16" ht="15" thickBot="1" x14ac:dyDescent="0.4">
      <c r="B14" s="3" t="s">
        <v>141</v>
      </c>
      <c r="C14" s="3"/>
      <c r="D14" s="3"/>
      <c r="E14" s="3"/>
      <c r="F14" s="3"/>
      <c r="G14" s="3"/>
      <c r="I14" s="185" t="s">
        <v>246</v>
      </c>
      <c r="J14" s="188" t="s">
        <v>31</v>
      </c>
      <c r="K14" s="188" t="s">
        <v>243</v>
      </c>
      <c r="L14" s="187">
        <f>$P$3-$N$3</f>
        <v>0</v>
      </c>
    </row>
    <row r="15" spans="1:16" ht="15" thickBot="1" x14ac:dyDescent="0.4">
      <c r="B15" s="34" t="s">
        <v>140</v>
      </c>
      <c r="C15" s="110" t="str">
        <f>'2 BR'!$F$21</f>
        <v>None</v>
      </c>
      <c r="D15" s="35"/>
      <c r="E15" s="38"/>
      <c r="F15" s="36" t="s">
        <v>17</v>
      </c>
      <c r="G15" s="37" t="s">
        <v>18</v>
      </c>
      <c r="I15" s="185" t="s">
        <v>252</v>
      </c>
      <c r="J15" s="188" t="s">
        <v>31</v>
      </c>
      <c r="K15" s="188" t="s">
        <v>247</v>
      </c>
      <c r="L15" s="187">
        <f>$P$3-$O$3</f>
        <v>0</v>
      </c>
    </row>
    <row r="16" spans="1:16" ht="15" thickBot="1" x14ac:dyDescent="0.4">
      <c r="A16" t="s">
        <v>64</v>
      </c>
      <c r="B16" s="24" t="s">
        <v>61</v>
      </c>
      <c r="C16" s="111" t="str">
        <f>'2 BR'!$G$21</f>
        <v>None</v>
      </c>
      <c r="D16" t="str">
        <f>CONCATENATE($C$15," ",C16)</f>
        <v>None None</v>
      </c>
      <c r="E16" s="39">
        <f>VLOOKUP(D16,$I:$L,4,FALSE)</f>
        <v>0</v>
      </c>
      <c r="F16">
        <f>IF($E16&lt;0,$E16,0)</f>
        <v>0</v>
      </c>
      <c r="G16" s="31">
        <f>IF($E16&gt;0,$E16,0)</f>
        <v>0</v>
      </c>
      <c r="I16" s="190" t="s">
        <v>253</v>
      </c>
      <c r="J16" s="191" t="s">
        <v>247</v>
      </c>
      <c r="K16" s="191" t="s">
        <v>243</v>
      </c>
      <c r="L16" s="192">
        <f>O3-N3</f>
        <v>0</v>
      </c>
    </row>
    <row r="17" spans="1:7" x14ac:dyDescent="0.35">
      <c r="A17" t="s">
        <v>64</v>
      </c>
      <c r="B17" s="24" t="s">
        <v>62</v>
      </c>
      <c r="C17" s="111" t="str">
        <f>'2 BR'!$J$21</f>
        <v>None</v>
      </c>
      <c r="D17" t="str">
        <f>CONCATENATE($C$15," ",C17)</f>
        <v>None None</v>
      </c>
      <c r="E17" s="39">
        <f>VLOOKUP(D17,$I:$L,4,FALSE)</f>
        <v>0</v>
      </c>
      <c r="F17">
        <f>IF($E17&lt;0,$E17,0)</f>
        <v>0</v>
      </c>
      <c r="G17" s="31">
        <f>IF($E17&gt;0,$E17,0)</f>
        <v>0</v>
      </c>
    </row>
    <row r="18" spans="1:7" ht="15" thickBot="1" x14ac:dyDescent="0.4">
      <c r="A18" t="s">
        <v>64</v>
      </c>
      <c r="B18" s="25" t="s">
        <v>63</v>
      </c>
      <c r="C18" s="112" t="str">
        <f>'2 BR'!$M$21</f>
        <v>None</v>
      </c>
      <c r="D18" s="32" t="str">
        <f>CONCATENATE($C$15," ",C18)</f>
        <v>None None</v>
      </c>
      <c r="E18" s="40">
        <f>VLOOKUP(D18,$I:$L,4,FALSE)</f>
        <v>0</v>
      </c>
      <c r="F18" s="32">
        <f>IF($E18&lt;0,$E18,0)</f>
        <v>0</v>
      </c>
      <c r="G18" s="33">
        <f>IF($E18&gt;0,$E18,0)</f>
        <v>0</v>
      </c>
    </row>
    <row r="20" spans="1:7" ht="15" thickBot="1" x14ac:dyDescent="0.4">
      <c r="B20" s="3" t="s">
        <v>157</v>
      </c>
      <c r="C20" s="3"/>
      <c r="D20" s="3"/>
      <c r="E20" s="3"/>
      <c r="F20" s="3"/>
      <c r="G20" s="3"/>
    </row>
    <row r="21" spans="1:7" ht="15" thickBot="1" x14ac:dyDescent="0.4">
      <c r="B21" s="34" t="s">
        <v>140</v>
      </c>
      <c r="C21" s="110" t="str">
        <f>'3 BR'!$F$21</f>
        <v>None</v>
      </c>
      <c r="D21" s="35"/>
      <c r="E21" s="38"/>
      <c r="F21" s="36" t="s">
        <v>17</v>
      </c>
      <c r="G21" s="37" t="s">
        <v>18</v>
      </c>
    </row>
    <row r="22" spans="1:7" x14ac:dyDescent="0.35">
      <c r="A22" t="s">
        <v>165</v>
      </c>
      <c r="B22" s="24" t="s">
        <v>61</v>
      </c>
      <c r="C22" s="197" t="str">
        <f>'3 BR'!$G$21</f>
        <v>None</v>
      </c>
      <c r="D22" s="181" t="str">
        <f>CONCATENATE($C$21," ",C22)</f>
        <v>None None</v>
      </c>
      <c r="E22" s="39">
        <f>VLOOKUP(D22,$I$3:$L$16,4,FALSE)</f>
        <v>0</v>
      </c>
      <c r="F22" s="181">
        <f>IF($E22&lt;0,$E22,0)</f>
        <v>0</v>
      </c>
      <c r="G22" s="31">
        <f>IF($E22&gt;0,$E22,0)</f>
        <v>0</v>
      </c>
    </row>
    <row r="23" spans="1:7" x14ac:dyDescent="0.35">
      <c r="A23" t="s">
        <v>165</v>
      </c>
      <c r="B23" s="24" t="s">
        <v>62</v>
      </c>
      <c r="C23" s="197" t="str">
        <f>'3 BR'!$J$21</f>
        <v>None</v>
      </c>
      <c r="D23" s="181" t="str">
        <f>CONCATENATE($C$21," ",C23)</f>
        <v>None None</v>
      </c>
      <c r="E23" s="39">
        <f>VLOOKUP(D23,$I:$L,4,FALSE)</f>
        <v>0</v>
      </c>
      <c r="F23" s="181">
        <f>IF($E23&lt;0,$E23,0)</f>
        <v>0</v>
      </c>
      <c r="G23" s="31">
        <f>IF($E23&gt;0,$E23,0)</f>
        <v>0</v>
      </c>
    </row>
    <row r="24" spans="1:7" ht="15" thickBot="1" x14ac:dyDescent="0.4">
      <c r="A24" t="s">
        <v>165</v>
      </c>
      <c r="B24" s="25" t="s">
        <v>63</v>
      </c>
      <c r="C24" s="112" t="str">
        <f>'3 BR'!$M$21</f>
        <v>None</v>
      </c>
      <c r="D24" s="32" t="str">
        <f>CONCATENATE($C$21," ",C24)</f>
        <v>None None</v>
      </c>
      <c r="E24" s="40">
        <f>VLOOKUP(D24,$I:$L,4,FALSE)</f>
        <v>0</v>
      </c>
      <c r="F24" s="32">
        <f>IF($E24&lt;0,$E24,0)</f>
        <v>0</v>
      </c>
      <c r="G24" s="33">
        <f>IF($E24&gt;0,$E24,0)</f>
        <v>0</v>
      </c>
    </row>
    <row r="26" spans="1:7" ht="15" thickBot="1" x14ac:dyDescent="0.4">
      <c r="B26" s="3" t="s">
        <v>162</v>
      </c>
      <c r="C26" s="3"/>
      <c r="D26" s="3"/>
      <c r="E26" s="3"/>
      <c r="F26" s="3"/>
      <c r="G26" s="3"/>
    </row>
    <row r="27" spans="1:7" ht="15" thickBot="1" x14ac:dyDescent="0.4">
      <c r="B27" s="34" t="s">
        <v>140</v>
      </c>
      <c r="C27" s="110" t="str">
        <f>'4 BR'!$F$21</f>
        <v>None</v>
      </c>
      <c r="D27" s="35"/>
      <c r="E27" s="38"/>
      <c r="F27" s="36" t="s">
        <v>17</v>
      </c>
      <c r="G27" s="37" t="s">
        <v>18</v>
      </c>
    </row>
    <row r="28" spans="1:7" x14ac:dyDescent="0.35">
      <c r="A28" t="s">
        <v>166</v>
      </c>
      <c r="B28" s="24" t="s">
        <v>61</v>
      </c>
      <c r="C28" s="197" t="str">
        <f>'4 BR'!$G$21</f>
        <v>None</v>
      </c>
      <c r="D28" s="181" t="str">
        <f>CONCATENATE(C27," ",C28)</f>
        <v>None None</v>
      </c>
      <c r="E28" s="39">
        <f>VLOOKUP(D28,$I$3:$L$16,4,FALSE)</f>
        <v>0</v>
      </c>
      <c r="F28" s="181">
        <f>IF($E28&lt;0,$E28,0)</f>
        <v>0</v>
      </c>
      <c r="G28" s="31">
        <f>IF($E28&gt;0,$E28,0)</f>
        <v>0</v>
      </c>
    </row>
    <row r="29" spans="1:7" x14ac:dyDescent="0.35">
      <c r="A29" t="s">
        <v>166</v>
      </c>
      <c r="B29" s="24" t="s">
        <v>62</v>
      </c>
      <c r="C29" s="197" t="str">
        <f>'4 BR'!$J$21</f>
        <v>None</v>
      </c>
      <c r="D29" s="181" t="str">
        <f>CONCATENATE(C27," ",C29)</f>
        <v>None None</v>
      </c>
      <c r="E29" s="39">
        <f>VLOOKUP(D29,$I:$L,4,FALSE)</f>
        <v>0</v>
      </c>
      <c r="F29" s="181">
        <f>IF($E29&lt;0,$E29,0)</f>
        <v>0</v>
      </c>
      <c r="G29" s="31">
        <f>IF($E29&gt;0,$E29,0)</f>
        <v>0</v>
      </c>
    </row>
    <row r="30" spans="1:7" ht="15" thickBot="1" x14ac:dyDescent="0.4">
      <c r="A30" t="s">
        <v>166</v>
      </c>
      <c r="B30" s="25" t="s">
        <v>63</v>
      </c>
      <c r="C30" s="112" t="str">
        <f>'4 BR'!$M$21</f>
        <v>None</v>
      </c>
      <c r="D30" s="32" t="str">
        <f>CONCATENATE(C27," ",C30)</f>
        <v>None None</v>
      </c>
      <c r="E30" s="40">
        <f>VLOOKUP(D30,$I:$L,4,FALSE)</f>
        <v>0</v>
      </c>
      <c r="F30" s="32">
        <f>IF($E30&lt;0,$E30,0)</f>
        <v>0</v>
      </c>
      <c r="G30" s="33">
        <f>IF($E30&gt;0,$E30,0)</f>
        <v>0</v>
      </c>
    </row>
    <row r="32" spans="1:7" ht="15" thickBot="1" x14ac:dyDescent="0.4">
      <c r="B32" s="3" t="s">
        <v>163</v>
      </c>
      <c r="C32" s="3"/>
      <c r="D32" s="3"/>
      <c r="E32" s="3"/>
      <c r="F32" s="3"/>
      <c r="G32" s="3"/>
    </row>
    <row r="33" spans="1:7" ht="15" thickBot="1" x14ac:dyDescent="0.4">
      <c r="B33" s="34" t="s">
        <v>140</v>
      </c>
      <c r="C33" s="110" t="str">
        <f>'5 BR'!$F$21</f>
        <v>None</v>
      </c>
      <c r="D33" s="35"/>
      <c r="E33" s="38"/>
      <c r="F33" s="36" t="s">
        <v>17</v>
      </c>
      <c r="G33" s="37" t="s">
        <v>18</v>
      </c>
    </row>
    <row r="34" spans="1:7" x14ac:dyDescent="0.35">
      <c r="A34" t="s">
        <v>167</v>
      </c>
      <c r="B34" s="24" t="s">
        <v>61</v>
      </c>
      <c r="C34" s="197" t="str">
        <f>'5 BR'!$G$21</f>
        <v>None</v>
      </c>
      <c r="D34" s="181" t="str">
        <f>CONCATENATE(C33," ",C34)</f>
        <v>None None</v>
      </c>
      <c r="E34" s="39">
        <f>VLOOKUP(D34,$I$3:$L$16,4,FALSE)</f>
        <v>0</v>
      </c>
      <c r="F34" s="181">
        <f>IF($E34&lt;0,$E34,0)</f>
        <v>0</v>
      </c>
      <c r="G34" s="31">
        <f>IF($E34&gt;0,$E34,0)</f>
        <v>0</v>
      </c>
    </row>
    <row r="35" spans="1:7" x14ac:dyDescent="0.35">
      <c r="A35" t="s">
        <v>167</v>
      </c>
      <c r="B35" s="24" t="s">
        <v>62</v>
      </c>
      <c r="C35" s="197" t="str">
        <f>'5 BR'!$J$21</f>
        <v>None</v>
      </c>
      <c r="D35" s="181" t="str">
        <f>CONCATENATE(C33," ",C35)</f>
        <v>None None</v>
      </c>
      <c r="E35" s="39">
        <f>VLOOKUP(D35,$I:$L,4,FALSE)</f>
        <v>0</v>
      </c>
      <c r="F35" s="181">
        <f>IF($E35&lt;0,$E35,0)</f>
        <v>0</v>
      </c>
      <c r="G35" s="31">
        <f>IF($E35&gt;0,$E35,0)</f>
        <v>0</v>
      </c>
    </row>
    <row r="36" spans="1:7" ht="15" thickBot="1" x14ac:dyDescent="0.4">
      <c r="A36" t="s">
        <v>167</v>
      </c>
      <c r="B36" s="25" t="s">
        <v>63</v>
      </c>
      <c r="C36" s="112" t="str">
        <f>'5 BR'!$M$21</f>
        <v>None</v>
      </c>
      <c r="D36" s="32" t="str">
        <f>CONCATENATE(C33," ",C36)</f>
        <v>None None</v>
      </c>
      <c r="E36" s="40">
        <f>VLOOKUP(D36,$I:$L,4,FALSE)</f>
        <v>0</v>
      </c>
      <c r="F36" s="32">
        <f>IF($E36&lt;0,$E36,0)</f>
        <v>0</v>
      </c>
      <c r="G36" s="33">
        <f>IF($E36&gt;0,$E36,0)</f>
        <v>0</v>
      </c>
    </row>
    <row r="38" spans="1:7" ht="15" thickBot="1" x14ac:dyDescent="0.4">
      <c r="B38" s="3" t="s">
        <v>164</v>
      </c>
      <c r="C38" s="3"/>
      <c r="D38" s="3"/>
      <c r="E38" s="3"/>
      <c r="F38" s="3"/>
      <c r="G38" s="3"/>
    </row>
    <row r="39" spans="1:7" ht="15" thickBot="1" x14ac:dyDescent="0.4">
      <c r="B39" s="34" t="s">
        <v>140</v>
      </c>
      <c r="C39" s="110" t="str">
        <f>'6 BR'!$F$21</f>
        <v>None</v>
      </c>
      <c r="D39" s="35"/>
      <c r="E39" s="38"/>
      <c r="F39" s="36" t="s">
        <v>17</v>
      </c>
      <c r="G39" s="37" t="s">
        <v>18</v>
      </c>
    </row>
    <row r="40" spans="1:7" x14ac:dyDescent="0.35">
      <c r="A40" t="s">
        <v>168</v>
      </c>
      <c r="B40" s="24" t="s">
        <v>61</v>
      </c>
      <c r="C40" s="197" t="str">
        <f>'6 BR'!$G$21</f>
        <v>None</v>
      </c>
      <c r="D40" s="181" t="str">
        <f>CONCATENATE(C39," ",C40)</f>
        <v>None None</v>
      </c>
      <c r="E40" s="39">
        <f>VLOOKUP(D40,$I$3:$L$16,4,FALSE)</f>
        <v>0</v>
      </c>
      <c r="F40" s="181">
        <f>IF($E40&lt;0,$E40,0)</f>
        <v>0</v>
      </c>
      <c r="G40" s="31">
        <f>IF($E40&gt;0,$E40,0)</f>
        <v>0</v>
      </c>
    </row>
    <row r="41" spans="1:7" x14ac:dyDescent="0.35">
      <c r="A41" t="s">
        <v>168</v>
      </c>
      <c r="B41" s="24" t="s">
        <v>62</v>
      </c>
      <c r="C41" s="197" t="str">
        <f>'6 BR'!$J$21</f>
        <v>None</v>
      </c>
      <c r="D41" s="181" t="str">
        <f>CONCATENATE(C39," ",C41)</f>
        <v>None None</v>
      </c>
      <c r="E41" s="39">
        <f>VLOOKUP(D41,$I:$L,4,FALSE)</f>
        <v>0</v>
      </c>
      <c r="F41" s="181">
        <f>IF($E41&lt;0,$E41,0)</f>
        <v>0</v>
      </c>
      <c r="G41" s="31">
        <f>IF($E41&gt;0,$E41,0)</f>
        <v>0</v>
      </c>
    </row>
    <row r="42" spans="1:7" ht="15" thickBot="1" x14ac:dyDescent="0.4">
      <c r="A42" t="s">
        <v>168</v>
      </c>
      <c r="B42" s="25" t="s">
        <v>63</v>
      </c>
      <c r="C42" s="112" t="str">
        <f>'6 BR'!$M$21</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9C1A-7C05-4529-993A-8B3A298A569B}">
  <sheetPr codeName="Sheet17"/>
  <dimension ref="A1:P42"/>
  <sheetViews>
    <sheetView workbookViewId="0">
      <selection activeCell="O2" sqref="O2"/>
    </sheetView>
  </sheetViews>
  <sheetFormatPr defaultRowHeight="14.5" x14ac:dyDescent="0.35"/>
  <cols>
    <col min="1" max="1" width="21.5429687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90625" customWidth="1"/>
    <col min="12" max="12" width="11.453125" customWidth="1"/>
    <col min="14" max="15" width="17.36328125" customWidth="1"/>
  </cols>
  <sheetData>
    <row r="1" spans="1:16" ht="15" thickBot="1" x14ac:dyDescent="0.4"/>
    <row r="2" spans="1:16" ht="29.5" thickBot="1" x14ac:dyDescent="0.4">
      <c r="B2" s="3" t="s">
        <v>170</v>
      </c>
      <c r="C2" s="3"/>
      <c r="D2" s="3"/>
      <c r="E2" s="3"/>
      <c r="F2" s="3"/>
      <c r="G2" s="3"/>
      <c r="I2" s="26" t="s">
        <v>139</v>
      </c>
      <c r="J2" s="27" t="s">
        <v>143</v>
      </c>
      <c r="K2" s="27" t="s">
        <v>142</v>
      </c>
      <c r="L2" s="28" t="s">
        <v>144</v>
      </c>
      <c r="N2" s="41" t="s">
        <v>6</v>
      </c>
      <c r="O2" s="42" t="s">
        <v>7</v>
      </c>
      <c r="P2" s="43" t="s">
        <v>31</v>
      </c>
    </row>
    <row r="3" spans="1:16" ht="15" thickBot="1" x14ac:dyDescent="0.4">
      <c r="B3" s="34" t="s">
        <v>140</v>
      </c>
      <c r="C3" s="110" t="str">
        <f>Studio!$F$22</f>
        <v>None</v>
      </c>
      <c r="D3" s="35"/>
      <c r="E3" s="38"/>
      <c r="F3" s="36" t="s">
        <v>17</v>
      </c>
      <c r="G3" s="37" t="s">
        <v>18</v>
      </c>
      <c r="I3" s="182" t="s">
        <v>31</v>
      </c>
      <c r="J3" s="183"/>
      <c r="K3" s="183"/>
      <c r="L3" s="184"/>
      <c r="N3" s="44">
        <f>VLOOKUP($N$2,'Rent Adjustment Worksheet'!$B:$C, 2,FALSE)</f>
        <v>0</v>
      </c>
      <c r="O3" s="45">
        <f>VLOOKUP($O$2,'Rent Adjustment Worksheet'!$B:$C, 2,FALSE)</f>
        <v>0</v>
      </c>
      <c r="P3" s="46">
        <v>0</v>
      </c>
    </row>
    <row r="4" spans="1:16" x14ac:dyDescent="0.35">
      <c r="A4" t="s">
        <v>169</v>
      </c>
      <c r="B4" s="24" t="s">
        <v>61</v>
      </c>
      <c r="C4" s="111" t="str">
        <f>Studio!$G$22</f>
        <v>None</v>
      </c>
      <c r="D4" t="str">
        <f>CONCATENATE(C3," ",C4)</f>
        <v>None None</v>
      </c>
      <c r="E4" s="39">
        <f>VLOOKUP(D4,$I$3:$L$16,4,FALSE)</f>
        <v>0</v>
      </c>
      <c r="F4">
        <f>IF($E4&lt;0,$E4,0)</f>
        <v>0</v>
      </c>
      <c r="G4" s="31">
        <f>IF($E4&gt;0,$E4,0)</f>
        <v>0</v>
      </c>
      <c r="I4" s="185" t="s">
        <v>145</v>
      </c>
      <c r="J4" s="186" t="s">
        <v>31</v>
      </c>
      <c r="K4" s="186" t="s">
        <v>31</v>
      </c>
      <c r="L4" s="187">
        <v>0</v>
      </c>
    </row>
    <row r="5" spans="1:16" x14ac:dyDescent="0.35">
      <c r="A5" t="s">
        <v>169</v>
      </c>
      <c r="B5" s="24" t="s">
        <v>62</v>
      </c>
      <c r="C5" s="111" t="str">
        <f>Studio!$J$22</f>
        <v>None</v>
      </c>
      <c r="D5" t="str">
        <f>CONCATENATE(C3," ",C5)</f>
        <v>None None</v>
      </c>
      <c r="E5" s="39">
        <f>VLOOKUP(D5,$I:$L,4,FALSE)</f>
        <v>0</v>
      </c>
      <c r="F5">
        <f>IF($E5&lt;0,$E5,0)</f>
        <v>0</v>
      </c>
      <c r="G5" s="31">
        <f>IF($E5&gt;0,$E5,0)</f>
        <v>0</v>
      </c>
      <c r="I5" s="185" t="s">
        <v>146</v>
      </c>
      <c r="J5" s="188" t="s">
        <v>137</v>
      </c>
      <c r="K5" s="188" t="s">
        <v>137</v>
      </c>
      <c r="L5" s="187">
        <v>0</v>
      </c>
    </row>
    <row r="6" spans="1:16" ht="15" thickBot="1" x14ac:dyDescent="0.4">
      <c r="A6" t="s">
        <v>169</v>
      </c>
      <c r="B6" s="25" t="s">
        <v>63</v>
      </c>
      <c r="C6" s="112" t="str">
        <f>Studio!$M$22</f>
        <v>None</v>
      </c>
      <c r="D6" s="32" t="str">
        <f>CONCATENATE(C3," ",C6)</f>
        <v>None None</v>
      </c>
      <c r="E6" s="40">
        <f>VLOOKUP(D6,$I:$L,4,FALSE)</f>
        <v>0</v>
      </c>
      <c r="F6" s="32">
        <f>IF($E6&lt;0,$E6,0)</f>
        <v>0</v>
      </c>
      <c r="G6" s="33">
        <f>IF($E6&gt;0,$E6,0)</f>
        <v>0</v>
      </c>
      <c r="I6" s="185" t="s">
        <v>147</v>
      </c>
      <c r="J6" s="188" t="s">
        <v>138</v>
      </c>
      <c r="K6" s="188" t="s">
        <v>138</v>
      </c>
      <c r="L6" s="187">
        <v>0</v>
      </c>
    </row>
    <row r="7" spans="1:16" x14ac:dyDescent="0.35">
      <c r="I7" s="185"/>
      <c r="J7" s="186"/>
      <c r="K7" s="186"/>
      <c r="L7" s="187"/>
    </row>
    <row r="8" spans="1:16" ht="15" thickBot="1" x14ac:dyDescent="0.4">
      <c r="B8" s="3" t="s">
        <v>156</v>
      </c>
      <c r="C8" s="3"/>
      <c r="D8" s="3"/>
      <c r="E8" s="3"/>
      <c r="F8" s="3"/>
      <c r="G8" s="3"/>
      <c r="I8" s="189" t="s">
        <v>148</v>
      </c>
      <c r="J8" s="186"/>
      <c r="K8" s="186"/>
      <c r="L8" s="187"/>
    </row>
    <row r="9" spans="1:16" ht="15" thickBot="1" x14ac:dyDescent="0.4">
      <c r="B9" s="34" t="s">
        <v>140</v>
      </c>
      <c r="C9" s="110" t="str">
        <f>'1 BR'!$F$22</f>
        <v>None</v>
      </c>
      <c r="D9" s="35"/>
      <c r="E9" s="38"/>
      <c r="F9" s="36" t="s">
        <v>17</v>
      </c>
      <c r="G9" s="37" t="s">
        <v>18</v>
      </c>
      <c r="I9" s="185" t="s">
        <v>149</v>
      </c>
      <c r="J9" s="188" t="s">
        <v>137</v>
      </c>
      <c r="K9" s="188" t="s">
        <v>31</v>
      </c>
      <c r="L9" s="187">
        <f>$N$3-$P$3</f>
        <v>0</v>
      </c>
    </row>
    <row r="10" spans="1:16" x14ac:dyDescent="0.35">
      <c r="A10" t="s">
        <v>161</v>
      </c>
      <c r="B10" s="24" t="s">
        <v>61</v>
      </c>
      <c r="C10" s="111" t="str">
        <f>'1 BR'!$G$22</f>
        <v>None</v>
      </c>
      <c r="D10" t="str">
        <f>CONCATENATE($C$9," ",C10)</f>
        <v>None None</v>
      </c>
      <c r="E10" s="39">
        <f>VLOOKUP(D10,$I$3:$L$16,4,FALSE)</f>
        <v>0</v>
      </c>
      <c r="F10">
        <f>IF($E10&lt;0,$E10,0)</f>
        <v>0</v>
      </c>
      <c r="G10" s="31">
        <f>IF($E10&gt;0,$E10,0)</f>
        <v>0</v>
      </c>
      <c r="H10" s="1"/>
      <c r="I10" s="185" t="s">
        <v>150</v>
      </c>
      <c r="J10" s="188" t="s">
        <v>137</v>
      </c>
      <c r="K10" s="188" t="s">
        <v>138</v>
      </c>
      <c r="L10" s="187">
        <f>$N$3-$O$3</f>
        <v>0</v>
      </c>
    </row>
    <row r="11" spans="1:16" x14ac:dyDescent="0.35">
      <c r="A11" t="s">
        <v>161</v>
      </c>
      <c r="B11" s="24" t="s">
        <v>62</v>
      </c>
      <c r="C11" s="111" t="str">
        <f>'1 BR'!$J$22</f>
        <v>None</v>
      </c>
      <c r="D11" t="str">
        <f>CONCATENATE($C$9," ",C11)</f>
        <v>None None</v>
      </c>
      <c r="E11" s="39">
        <f>VLOOKUP(D11,$I:$L,4,FALSE)</f>
        <v>0</v>
      </c>
      <c r="F11">
        <f>IF($E11&lt;0,$E11,0)</f>
        <v>0</v>
      </c>
      <c r="G11" s="31">
        <f>IF($E11&gt;0,$E11,0)</f>
        <v>0</v>
      </c>
      <c r="I11" s="185" t="s">
        <v>151</v>
      </c>
      <c r="J11" s="188" t="s">
        <v>138</v>
      </c>
      <c r="K11" s="188" t="s">
        <v>31</v>
      </c>
      <c r="L11" s="187">
        <f>$O$3-$P$3</f>
        <v>0</v>
      </c>
    </row>
    <row r="12" spans="1:16" ht="15" thickBot="1" x14ac:dyDescent="0.4">
      <c r="A12" t="s">
        <v>161</v>
      </c>
      <c r="B12" s="25" t="s">
        <v>63</v>
      </c>
      <c r="C12" s="112" t="str">
        <f>'1 BR'!$M$22</f>
        <v>None</v>
      </c>
      <c r="D12" s="32" t="str">
        <f>CONCATENATE($C$9," ",C12)</f>
        <v>None None</v>
      </c>
      <c r="E12" s="40">
        <f>VLOOKUP(D12,$I:$L,4,FALSE)</f>
        <v>0</v>
      </c>
      <c r="F12" s="32">
        <f>IF($E12&lt;0,$E12,0)</f>
        <v>0</v>
      </c>
      <c r="G12" s="33">
        <f>IF($E12&gt;0,$E12,0)</f>
        <v>0</v>
      </c>
      <c r="I12" s="185"/>
      <c r="J12" s="188"/>
      <c r="K12" s="188"/>
      <c r="L12" s="187"/>
    </row>
    <row r="13" spans="1:16" x14ac:dyDescent="0.35">
      <c r="I13" s="189" t="s">
        <v>152</v>
      </c>
      <c r="J13" s="188"/>
      <c r="K13" s="188"/>
      <c r="L13" s="187"/>
    </row>
    <row r="14" spans="1:16" ht="15" thickBot="1" x14ac:dyDescent="0.4">
      <c r="B14" s="3" t="s">
        <v>141</v>
      </c>
      <c r="C14" s="3"/>
      <c r="D14" s="3"/>
      <c r="E14" s="3"/>
      <c r="F14" s="3"/>
      <c r="G14" s="3"/>
      <c r="I14" s="185" t="s">
        <v>153</v>
      </c>
      <c r="J14" s="188" t="s">
        <v>31</v>
      </c>
      <c r="K14" s="188" t="s">
        <v>137</v>
      </c>
      <c r="L14" s="187">
        <f>$P$3-$N$3</f>
        <v>0</v>
      </c>
    </row>
    <row r="15" spans="1:16" ht="15" thickBot="1" x14ac:dyDescent="0.4">
      <c r="B15" s="34" t="s">
        <v>140</v>
      </c>
      <c r="C15" s="110" t="str">
        <f>'2 BR'!$F$22</f>
        <v>None</v>
      </c>
      <c r="D15" s="35"/>
      <c r="E15" s="38"/>
      <c r="F15" s="36" t="s">
        <v>17</v>
      </c>
      <c r="G15" s="37" t="s">
        <v>18</v>
      </c>
      <c r="I15" s="185" t="s">
        <v>154</v>
      </c>
      <c r="J15" s="188" t="s">
        <v>31</v>
      </c>
      <c r="K15" s="188" t="s">
        <v>138</v>
      </c>
      <c r="L15" s="187">
        <f>$P$3-$O$3</f>
        <v>0</v>
      </c>
    </row>
    <row r="16" spans="1:16" ht="15" thickBot="1" x14ac:dyDescent="0.4">
      <c r="A16" t="s">
        <v>64</v>
      </c>
      <c r="B16" s="24" t="s">
        <v>61</v>
      </c>
      <c r="C16" s="111" t="str">
        <f>'2 BR'!$G$22</f>
        <v>None</v>
      </c>
      <c r="D16" t="str">
        <f>CONCATENATE($C$15," ",C16)</f>
        <v>None None</v>
      </c>
      <c r="E16" s="39">
        <f>VLOOKUP(D16,$I:$L,4,FALSE)</f>
        <v>0</v>
      </c>
      <c r="F16">
        <f>IF($E16&lt;0,$E16,0)</f>
        <v>0</v>
      </c>
      <c r="G16" s="31">
        <f>IF($E16&gt;0,$E16,0)</f>
        <v>0</v>
      </c>
      <c r="I16" s="190" t="s">
        <v>155</v>
      </c>
      <c r="J16" s="191" t="s">
        <v>138</v>
      </c>
      <c r="K16" s="191" t="s">
        <v>137</v>
      </c>
      <c r="L16" s="192">
        <f>O3-N3</f>
        <v>0</v>
      </c>
    </row>
    <row r="17" spans="1:7" x14ac:dyDescent="0.35">
      <c r="A17" t="s">
        <v>64</v>
      </c>
      <c r="B17" s="24" t="s">
        <v>62</v>
      </c>
      <c r="C17" s="111" t="str">
        <f>'2 BR'!$J$22</f>
        <v>None</v>
      </c>
      <c r="D17" t="str">
        <f>CONCATENATE($C$15," ",C17)</f>
        <v>None None</v>
      </c>
      <c r="E17" s="39">
        <f>VLOOKUP(D17,$I:$L,4,FALSE)</f>
        <v>0</v>
      </c>
      <c r="F17">
        <f>IF($E17&lt;0,$E17,0)</f>
        <v>0</v>
      </c>
      <c r="G17" s="31">
        <f>IF($E17&gt;0,$E17,0)</f>
        <v>0</v>
      </c>
    </row>
    <row r="18" spans="1:7" ht="15" thickBot="1" x14ac:dyDescent="0.4">
      <c r="A18" t="s">
        <v>64</v>
      </c>
      <c r="B18" s="25" t="s">
        <v>63</v>
      </c>
      <c r="C18" s="112" t="str">
        <f>'2 BR'!$M$22</f>
        <v>None</v>
      </c>
      <c r="D18" s="32" t="str">
        <f>CONCATENATE($C$15," ",C18)</f>
        <v>None None</v>
      </c>
      <c r="E18" s="40">
        <f>VLOOKUP(D18,$I:$L,4,FALSE)</f>
        <v>0</v>
      </c>
      <c r="F18" s="32">
        <f>IF($E18&lt;0,$E18,0)</f>
        <v>0</v>
      </c>
      <c r="G18" s="33">
        <f>IF($E18&gt;0,$E18,0)</f>
        <v>0</v>
      </c>
    </row>
    <row r="20" spans="1:7" ht="15" thickBot="1" x14ac:dyDescent="0.4">
      <c r="B20" s="3" t="s">
        <v>157</v>
      </c>
      <c r="C20" s="3"/>
      <c r="D20" s="3"/>
      <c r="E20" s="3"/>
      <c r="F20" s="3"/>
      <c r="G20" s="3"/>
    </row>
    <row r="21" spans="1:7" ht="15" thickBot="1" x14ac:dyDescent="0.4">
      <c r="B21" s="34" t="s">
        <v>140</v>
      </c>
      <c r="C21" s="110" t="str">
        <f>'3 BR'!$F$22</f>
        <v>None</v>
      </c>
      <c r="D21" s="35"/>
      <c r="E21" s="38"/>
      <c r="F21" s="36" t="s">
        <v>17</v>
      </c>
      <c r="G21" s="37" t="s">
        <v>18</v>
      </c>
    </row>
    <row r="22" spans="1:7" x14ac:dyDescent="0.35">
      <c r="A22" t="s">
        <v>165</v>
      </c>
      <c r="B22" s="24" t="s">
        <v>61</v>
      </c>
      <c r="C22" s="197" t="str">
        <f>'3 BR'!$G$22</f>
        <v>None</v>
      </c>
      <c r="D22" s="181" t="str">
        <f>CONCATENATE($C$21," ",C22)</f>
        <v>None None</v>
      </c>
      <c r="E22" s="39">
        <f>VLOOKUP(D22,$I$3:$L$16,4,FALSE)</f>
        <v>0</v>
      </c>
      <c r="F22" s="181">
        <f>IF($E22&lt;0,$E22,0)</f>
        <v>0</v>
      </c>
      <c r="G22" s="31">
        <f>IF($E22&gt;0,$E22,0)</f>
        <v>0</v>
      </c>
    </row>
    <row r="23" spans="1:7" x14ac:dyDescent="0.35">
      <c r="A23" t="s">
        <v>165</v>
      </c>
      <c r="B23" s="24" t="s">
        <v>62</v>
      </c>
      <c r="C23" s="197" t="str">
        <f>'3 BR'!$J$22</f>
        <v>None</v>
      </c>
      <c r="D23" s="181" t="str">
        <f>CONCATENATE($C$21," ",C23)</f>
        <v>None None</v>
      </c>
      <c r="E23" s="39">
        <f>VLOOKUP(D23,$I:$L,4,FALSE)</f>
        <v>0</v>
      </c>
      <c r="F23" s="181">
        <f>IF($E23&lt;0,$E23,0)</f>
        <v>0</v>
      </c>
      <c r="G23" s="31">
        <f>IF($E23&gt;0,$E23,0)</f>
        <v>0</v>
      </c>
    </row>
    <row r="24" spans="1:7" ht="15" thickBot="1" x14ac:dyDescent="0.4">
      <c r="A24" t="s">
        <v>165</v>
      </c>
      <c r="B24" s="25" t="s">
        <v>63</v>
      </c>
      <c r="C24" s="112" t="str">
        <f>'3 BR'!$M$22</f>
        <v>None</v>
      </c>
      <c r="D24" s="32" t="str">
        <f>CONCATENATE($C$21," ",C24)</f>
        <v>None None</v>
      </c>
      <c r="E24" s="40">
        <f>VLOOKUP(D24,$I:$L,4,FALSE)</f>
        <v>0</v>
      </c>
      <c r="F24" s="32">
        <f>IF($E24&lt;0,$E24,0)</f>
        <v>0</v>
      </c>
      <c r="G24" s="33">
        <f>IF($E24&gt;0,$E24,0)</f>
        <v>0</v>
      </c>
    </row>
    <row r="26" spans="1:7" ht="15" thickBot="1" x14ac:dyDescent="0.4">
      <c r="B26" s="3" t="s">
        <v>162</v>
      </c>
      <c r="C26" s="3"/>
      <c r="D26" s="3"/>
      <c r="E26" s="3"/>
      <c r="F26" s="3"/>
      <c r="G26" s="3"/>
    </row>
    <row r="27" spans="1:7" ht="15" thickBot="1" x14ac:dyDescent="0.4">
      <c r="B27" s="34" t="s">
        <v>140</v>
      </c>
      <c r="C27" s="110" t="str">
        <f>'4 BR'!$F$22</f>
        <v>None</v>
      </c>
      <c r="D27" s="35"/>
      <c r="E27" s="38"/>
      <c r="F27" s="36" t="s">
        <v>17</v>
      </c>
      <c r="G27" s="37" t="s">
        <v>18</v>
      </c>
    </row>
    <row r="28" spans="1:7" x14ac:dyDescent="0.35">
      <c r="A28" t="s">
        <v>166</v>
      </c>
      <c r="B28" s="24" t="s">
        <v>61</v>
      </c>
      <c r="C28" s="197" t="str">
        <f>'4 BR'!$G$22</f>
        <v>None</v>
      </c>
      <c r="D28" s="181" t="str">
        <f>CONCATENATE(C27," ",C28)</f>
        <v>None None</v>
      </c>
      <c r="E28" s="39">
        <f>VLOOKUP(D28,$I$3:$L$16,4,FALSE)</f>
        <v>0</v>
      </c>
      <c r="F28" s="181">
        <f>IF($E28&lt;0,$E28,0)</f>
        <v>0</v>
      </c>
      <c r="G28" s="31">
        <f>IF($E28&gt;0,$E28,0)</f>
        <v>0</v>
      </c>
    </row>
    <row r="29" spans="1:7" x14ac:dyDescent="0.35">
      <c r="A29" t="s">
        <v>166</v>
      </c>
      <c r="B29" s="24" t="s">
        <v>62</v>
      </c>
      <c r="C29" s="197" t="str">
        <f>'4 BR'!$J$22</f>
        <v>None</v>
      </c>
      <c r="D29" s="181" t="str">
        <f>CONCATENATE(C27," ",C29)</f>
        <v>None None</v>
      </c>
      <c r="E29" s="39">
        <f>VLOOKUP(D29,$I:$L,4,FALSE)</f>
        <v>0</v>
      </c>
      <c r="F29" s="181">
        <f>IF($E29&lt;0,$E29,0)</f>
        <v>0</v>
      </c>
      <c r="G29" s="31">
        <f>IF($E29&gt;0,$E29,0)</f>
        <v>0</v>
      </c>
    </row>
    <row r="30" spans="1:7" ht="15" thickBot="1" x14ac:dyDescent="0.4">
      <c r="A30" t="s">
        <v>166</v>
      </c>
      <c r="B30" s="25" t="s">
        <v>63</v>
      </c>
      <c r="C30" s="112" t="str">
        <f>'4 BR'!$M$22</f>
        <v>None</v>
      </c>
      <c r="D30" s="32" t="str">
        <f>CONCATENATE(C27," ",C30)</f>
        <v>None None</v>
      </c>
      <c r="E30" s="40">
        <f>VLOOKUP(D30,$I:$L,4,FALSE)</f>
        <v>0</v>
      </c>
      <c r="F30" s="32">
        <f>IF($E30&lt;0,$E30,0)</f>
        <v>0</v>
      </c>
      <c r="G30" s="33">
        <f>IF($E30&gt;0,$E30,0)</f>
        <v>0</v>
      </c>
    </row>
    <row r="32" spans="1:7" ht="15" thickBot="1" x14ac:dyDescent="0.4">
      <c r="B32" s="3" t="s">
        <v>163</v>
      </c>
      <c r="C32" s="3"/>
      <c r="D32" s="3"/>
      <c r="E32" s="3"/>
      <c r="F32" s="3"/>
      <c r="G32" s="3"/>
    </row>
    <row r="33" spans="1:7" ht="15" thickBot="1" x14ac:dyDescent="0.4">
      <c r="B33" s="34" t="s">
        <v>140</v>
      </c>
      <c r="C33" s="110" t="str">
        <f>'5 BR'!$F$22</f>
        <v>None</v>
      </c>
      <c r="D33" s="35"/>
      <c r="E33" s="38"/>
      <c r="F33" s="36" t="s">
        <v>17</v>
      </c>
      <c r="G33" s="37" t="s">
        <v>18</v>
      </c>
    </row>
    <row r="34" spans="1:7" x14ac:dyDescent="0.35">
      <c r="A34" t="s">
        <v>167</v>
      </c>
      <c r="B34" s="24" t="s">
        <v>61</v>
      </c>
      <c r="C34" s="197" t="str">
        <f>'5 BR'!$G$22</f>
        <v>None</v>
      </c>
      <c r="D34" s="181" t="str">
        <f>CONCATENATE(C33," ",C34)</f>
        <v>None None</v>
      </c>
      <c r="E34" s="39">
        <f>VLOOKUP(D34,$I$3:$L$16,4,FALSE)</f>
        <v>0</v>
      </c>
      <c r="F34" s="181">
        <f>IF($E34&lt;0,$E34,0)</f>
        <v>0</v>
      </c>
      <c r="G34" s="31">
        <f>IF($E34&gt;0,$E34,0)</f>
        <v>0</v>
      </c>
    </row>
    <row r="35" spans="1:7" x14ac:dyDescent="0.35">
      <c r="A35" t="s">
        <v>167</v>
      </c>
      <c r="B35" s="24" t="s">
        <v>62</v>
      </c>
      <c r="C35" s="197" t="str">
        <f>'5 BR'!$J$22</f>
        <v>None</v>
      </c>
      <c r="D35" s="181" t="str">
        <f>CONCATENATE(C33," ",C35)</f>
        <v>None None</v>
      </c>
      <c r="E35" s="39">
        <f>VLOOKUP(D35,$I:$L,4,FALSE)</f>
        <v>0</v>
      </c>
      <c r="F35" s="181">
        <f>IF($E35&lt;0,$E35,0)</f>
        <v>0</v>
      </c>
      <c r="G35" s="31">
        <f>IF($E35&gt;0,$E35,0)</f>
        <v>0</v>
      </c>
    </row>
    <row r="36" spans="1:7" ht="15" thickBot="1" x14ac:dyDescent="0.4">
      <c r="A36" t="s">
        <v>167</v>
      </c>
      <c r="B36" s="25" t="s">
        <v>63</v>
      </c>
      <c r="C36" s="112" t="str">
        <f>'5 BR'!$M$22</f>
        <v>None</v>
      </c>
      <c r="D36" s="32" t="str">
        <f>CONCATENATE(C33," ",C36)</f>
        <v>None None</v>
      </c>
      <c r="E36" s="40">
        <f>VLOOKUP(D36,$I:$L,4,FALSE)</f>
        <v>0</v>
      </c>
      <c r="F36" s="32">
        <f>IF($E36&lt;0,$E36,0)</f>
        <v>0</v>
      </c>
      <c r="G36" s="33">
        <f>IF($E36&gt;0,$E36,0)</f>
        <v>0</v>
      </c>
    </row>
    <row r="38" spans="1:7" ht="15" thickBot="1" x14ac:dyDescent="0.4">
      <c r="B38" s="3" t="s">
        <v>164</v>
      </c>
      <c r="C38" s="3"/>
      <c r="D38" s="3"/>
      <c r="E38" s="3"/>
      <c r="F38" s="3"/>
      <c r="G38" s="3"/>
    </row>
    <row r="39" spans="1:7" ht="15" thickBot="1" x14ac:dyDescent="0.4">
      <c r="B39" s="34" t="s">
        <v>140</v>
      </c>
      <c r="C39" s="110" t="str">
        <f>'6 BR'!$F$22</f>
        <v>None</v>
      </c>
      <c r="D39" s="35"/>
      <c r="E39" s="38"/>
      <c r="F39" s="36" t="s">
        <v>17</v>
      </c>
      <c r="G39" s="37" t="s">
        <v>18</v>
      </c>
    </row>
    <row r="40" spans="1:7" x14ac:dyDescent="0.35">
      <c r="A40" t="s">
        <v>168</v>
      </c>
      <c r="B40" s="24" t="s">
        <v>61</v>
      </c>
      <c r="C40" s="197" t="str">
        <f>'6 BR'!$G$22</f>
        <v>None</v>
      </c>
      <c r="D40" s="181" t="str">
        <f>CONCATENATE(C39," ",C40)</f>
        <v>None None</v>
      </c>
      <c r="E40" s="39">
        <f>VLOOKUP(D40,$I$3:$L$16,4,FALSE)</f>
        <v>0</v>
      </c>
      <c r="F40" s="181">
        <f>IF($E40&lt;0,$E40,0)</f>
        <v>0</v>
      </c>
      <c r="G40" s="31">
        <f>IF($E40&gt;0,$E40,0)</f>
        <v>0</v>
      </c>
    </row>
    <row r="41" spans="1:7" x14ac:dyDescent="0.35">
      <c r="A41" t="s">
        <v>168</v>
      </c>
      <c r="B41" s="24" t="s">
        <v>62</v>
      </c>
      <c r="C41" s="197" t="str">
        <f>'6 BR'!$J$22</f>
        <v>None</v>
      </c>
      <c r="D41" s="181" t="str">
        <f>CONCATENATE(C39," ",C41)</f>
        <v>None None</v>
      </c>
      <c r="E41" s="39">
        <f>VLOOKUP(D41,$I:$L,4,FALSE)</f>
        <v>0</v>
      </c>
      <c r="F41" s="181">
        <f>IF($E41&lt;0,$E41,0)</f>
        <v>0</v>
      </c>
      <c r="G41" s="31">
        <f>IF($E41&gt;0,$E41,0)</f>
        <v>0</v>
      </c>
    </row>
    <row r="42" spans="1:7" ht="15" thickBot="1" x14ac:dyDescent="0.4">
      <c r="A42" t="s">
        <v>168</v>
      </c>
      <c r="B42" s="25" t="s">
        <v>63</v>
      </c>
      <c r="C42" s="112" t="str">
        <f>'6 BR'!$M$22</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4CD6-85C2-407D-B31E-3FA34CF226A3}">
  <sheetPr codeName="Sheet18"/>
  <dimension ref="A1:L36"/>
  <sheetViews>
    <sheetView showGridLines="0" showRowColHeaders="0" showRuler="0" zoomScaleNormal="100" workbookViewId="0">
      <selection activeCell="H4" sqref="H4"/>
    </sheetView>
  </sheetViews>
  <sheetFormatPr defaultRowHeight="14.5" x14ac:dyDescent="0.35"/>
  <cols>
    <col min="1" max="1" width="4.90625" customWidth="1"/>
    <col min="2" max="2" width="28.453125" customWidth="1"/>
    <col min="3" max="9" width="14.90625" customWidth="1"/>
    <col min="10" max="11" width="13.6328125" customWidth="1"/>
  </cols>
  <sheetData>
    <row r="1" spans="1:9" ht="21" x14ac:dyDescent="0.5">
      <c r="A1" s="156" t="s">
        <v>205</v>
      </c>
      <c r="B1" s="157"/>
      <c r="C1" s="157"/>
    </row>
    <row r="2" spans="1:9" ht="21" x14ac:dyDescent="0.5">
      <c r="A2" s="156"/>
      <c r="B2" s="157"/>
      <c r="C2" s="157"/>
    </row>
    <row r="3" spans="1:9" x14ac:dyDescent="0.35">
      <c r="B3" s="159" t="s">
        <v>232</v>
      </c>
      <c r="C3" s="315" t="str">
        <f>IFERROR(HLOOKUP(_xlfn.MAXIFS($C$11:$I$11,$C$14:$I$14,"&lt;&gt;Housing Authority Name",$C$14:$I$14,"&lt;&gt;0"),$C$11:$I$18,4,FALSE),"")</f>
        <v/>
      </c>
      <c r="D3" s="316"/>
      <c r="E3" s="317"/>
    </row>
    <row r="4" spans="1:9" x14ac:dyDescent="0.35">
      <c r="B4" s="159" t="s">
        <v>194</v>
      </c>
      <c r="C4" s="315" t="str">
        <f>IFERROR(HLOOKUP(_xlfn.MAXIFS($C$11:$I$11,$C$15:$I$15,"&lt;&gt;PIC AMP No.",$C$15:$I$15,"&lt;&gt;0"),$C$11:$I$21,5,FALSE),"")</f>
        <v/>
      </c>
      <c r="D4" s="316"/>
      <c r="E4" s="317"/>
    </row>
    <row r="5" spans="1:9" x14ac:dyDescent="0.35">
      <c r="B5" s="159" t="s">
        <v>195</v>
      </c>
      <c r="C5" s="315" t="str">
        <f>IFERROR(HLOOKUP(_xlfn.MAXIFS($C$11:$I$11,$C$16:$I$16,"&lt;&gt;Property Name",$C$16:$I$16,"&lt;&gt;0"),$C$11:$I$21,6,FALSE),"")</f>
        <v/>
      </c>
      <c r="D5" s="316"/>
      <c r="E5" s="317"/>
    </row>
    <row r="6" spans="1:9" x14ac:dyDescent="0.35">
      <c r="B6" s="159" t="s">
        <v>55</v>
      </c>
      <c r="C6" s="318" t="str">
        <f>IFERROR(HLOOKUP(_xlfn.MAXIFS($C$11:$I$11,$C$17:$I$17,"&lt;&gt;mm/dd/yyyy",$C$17:$I$17,"&lt;&gt;0"),$C$11:$I$21,7,FALSE),"")</f>
        <v/>
      </c>
      <c r="D6" s="319"/>
      <c r="E6" s="320"/>
    </row>
    <row r="9" spans="1:9" ht="18.5" x14ac:dyDescent="0.45">
      <c r="C9" s="311" t="s">
        <v>212</v>
      </c>
      <c r="D9" s="311"/>
      <c r="E9" s="311"/>
      <c r="F9" s="311"/>
      <c r="G9" s="311"/>
      <c r="H9" s="311"/>
      <c r="I9" s="311"/>
    </row>
    <row r="10" spans="1:9" x14ac:dyDescent="0.35">
      <c r="C10" s="100" t="s">
        <v>170</v>
      </c>
      <c r="D10" s="100" t="s">
        <v>156</v>
      </c>
      <c r="E10" s="100" t="s">
        <v>141</v>
      </c>
      <c r="F10" s="100" t="s">
        <v>157</v>
      </c>
      <c r="G10" s="100" t="s">
        <v>162</v>
      </c>
      <c r="H10" s="100" t="s">
        <v>163</v>
      </c>
      <c r="I10" s="100" t="s">
        <v>164</v>
      </c>
    </row>
    <row r="11" spans="1:9" x14ac:dyDescent="0.35">
      <c r="B11" s="162" t="s">
        <v>239</v>
      </c>
      <c r="C11" s="170" t="str">
        <f>IF(Studio!$F$50="","n/a",Studio!$F$50)</f>
        <v>n/a</v>
      </c>
      <c r="D11" s="170" t="str">
        <f>IF('1 BR'!$F$50="","n/a",'1 BR'!$F$50)</f>
        <v>n/a</v>
      </c>
      <c r="E11" s="170" t="str">
        <f>IF('2 BR'!$F$50="","n/a",'2 BR'!$F$50)</f>
        <v>n/a</v>
      </c>
      <c r="F11" s="170" t="str">
        <f>IF('3 BR'!$F$50="","n/a",'3 BR'!$F$50)</f>
        <v>n/a</v>
      </c>
      <c r="G11" s="170" t="str">
        <f>IF('4 BR'!$F$50="","n/a",'4 BR'!$F$50)</f>
        <v>n/a</v>
      </c>
      <c r="H11" s="170" t="str">
        <f>IF('5 BR'!$F$50="","n/a",'5 BR'!$F$50)</f>
        <v>n/a</v>
      </c>
      <c r="I11" s="170" t="str">
        <f>IF('6 BR'!$F$50="","n/a",'6 BR'!$F$50)</f>
        <v>n/a</v>
      </c>
    </row>
    <row r="12" spans="1:9" x14ac:dyDescent="0.35">
      <c r="B12" s="176"/>
      <c r="C12" s="202"/>
      <c r="D12" s="202"/>
      <c r="E12" s="202"/>
      <c r="F12" s="202"/>
      <c r="G12" s="202"/>
      <c r="H12" s="202"/>
      <c r="I12" s="202"/>
    </row>
    <row r="13" spans="1:9" hidden="1" x14ac:dyDescent="0.35">
      <c r="B13" s="176"/>
      <c r="C13" s="202"/>
      <c r="D13" s="202"/>
      <c r="E13" s="202"/>
      <c r="F13" s="202"/>
      <c r="G13" s="202"/>
      <c r="H13" s="202"/>
      <c r="I13" s="202"/>
    </row>
    <row r="14" spans="1:9" s="176" customFormat="1" ht="29" hidden="1" x14ac:dyDescent="0.35">
      <c r="C14" s="203" t="str">
        <f>Studio!$D$5</f>
        <v>Housing Authority Name</v>
      </c>
      <c r="D14" s="203" t="str">
        <f>'1 BR'!$D$5</f>
        <v>Housing Authority Name</v>
      </c>
      <c r="E14" s="203" t="str">
        <f>'2 BR'!$D$5</f>
        <v>Housing Authority Name</v>
      </c>
      <c r="F14" s="203" t="str">
        <f>'3 BR'!$D$5</f>
        <v>Housing Authority Name</v>
      </c>
      <c r="G14" s="203" t="str">
        <f>'4 BR'!$D$5</f>
        <v>Housing Authority Name</v>
      </c>
      <c r="H14" s="203" t="str">
        <f>'5 BR'!$D$5</f>
        <v>Housing Authority Name</v>
      </c>
      <c r="I14" s="203" t="str">
        <f>'6 BR'!$D$5</f>
        <v>Housing Authority Name</v>
      </c>
    </row>
    <row r="15" spans="1:9" s="176" customFormat="1" hidden="1" x14ac:dyDescent="0.35">
      <c r="C15" s="203" t="str">
        <f>Studio!$E$8</f>
        <v>PIC AMP No.</v>
      </c>
      <c r="D15" s="203" t="str">
        <f>'1 BR'!$E$8</f>
        <v>PIC AMP No.</v>
      </c>
      <c r="E15" s="203" t="str">
        <f>'2 BR'!$E$8</f>
        <v>PIC AMP No.</v>
      </c>
      <c r="F15" s="203" t="str">
        <f>'3 BR'!$E$8</f>
        <v>PIC AMP No.</v>
      </c>
      <c r="G15" s="203" t="str">
        <f>'4 BR'!$E$8</f>
        <v>PIC AMP No.</v>
      </c>
      <c r="H15" s="203" t="str">
        <f>'5 BR'!$E$8</f>
        <v>PIC AMP No.</v>
      </c>
      <c r="I15" s="203" t="str">
        <f>'6 BR'!$E$8</f>
        <v>PIC AMP No.</v>
      </c>
    </row>
    <row r="16" spans="1:9" s="176" customFormat="1" hidden="1" x14ac:dyDescent="0.35">
      <c r="C16" s="203" t="str">
        <f>Studio!$D$8</f>
        <v>Property Name</v>
      </c>
      <c r="D16" s="203" t="str">
        <f>'1 BR'!$D$8</f>
        <v>Property Name</v>
      </c>
      <c r="E16" s="203" t="str">
        <f>'2 BR'!$D$8</f>
        <v>Property Name</v>
      </c>
      <c r="F16" s="203" t="str">
        <f>'3 BR'!$D$8</f>
        <v>Property Name</v>
      </c>
      <c r="G16" s="203" t="str">
        <f>'4 BR'!$D$8</f>
        <v>Property Name</v>
      </c>
      <c r="H16" s="203" t="str">
        <f>'5 BR'!$D$8</f>
        <v>Property Name</v>
      </c>
      <c r="I16" s="203" t="str">
        <f>'6 BR'!$D$8</f>
        <v>Property Name</v>
      </c>
    </row>
    <row r="17" spans="2:12" s="176" customFormat="1" hidden="1" x14ac:dyDescent="0.35">
      <c r="C17" s="203" t="str">
        <f>Studio!$E$6</f>
        <v>mm/dd/yyyy</v>
      </c>
      <c r="D17" s="203" t="str">
        <f>'1 BR'!$E$6</f>
        <v>mm/dd/yyyy</v>
      </c>
      <c r="E17" s="203" t="str">
        <f>'2 BR'!$E$6</f>
        <v>mm/dd/yyyy</v>
      </c>
      <c r="F17" s="203" t="str">
        <f>'3 BR'!$E$6</f>
        <v>mm/dd/yyyy</v>
      </c>
      <c r="G17" s="203" t="str">
        <f>'4 BR'!$E$6</f>
        <v>mm/dd/yyyy</v>
      </c>
      <c r="H17" s="203" t="str">
        <f>'5 BR'!$E$6</f>
        <v>mm/dd/yyyy</v>
      </c>
      <c r="I17" s="203" t="str">
        <f>'6 BR'!$E$6</f>
        <v>mm/dd/yyyy</v>
      </c>
    </row>
    <row r="18" spans="2:12" s="176" customFormat="1" ht="29" hidden="1" x14ac:dyDescent="0.35">
      <c r="C18" s="203" t="str">
        <f>Studio!$D$52</f>
        <v>Select Other Applicable FMR</v>
      </c>
      <c r="D18" s="203" t="str">
        <f>'1 BR'!$D$52</f>
        <v>Select Other Applicable FMR</v>
      </c>
      <c r="E18" s="203" t="str">
        <f>'2 BR'!$D$52</f>
        <v>Select Other Applicable FMR</v>
      </c>
      <c r="F18" s="203" t="str">
        <f>'3 BR'!$D$52</f>
        <v>Select Other Applicable FMR</v>
      </c>
      <c r="G18" s="203" t="str">
        <f>'4 BR'!$D$52</f>
        <v>Select Other Applicable FMR</v>
      </c>
      <c r="H18" s="203" t="str">
        <f>'5 BR'!$D$52</f>
        <v>Select Other Applicable FMR</v>
      </c>
      <c r="I18" s="203" t="str">
        <f>'6 BR'!$D$52</f>
        <v>Select Other Applicable FMR</v>
      </c>
    </row>
    <row r="19" spans="2:12" s="176" customFormat="1" hidden="1" x14ac:dyDescent="0.35">
      <c r="C19" s="203"/>
      <c r="D19" s="203"/>
      <c r="E19" s="203"/>
      <c r="F19" s="203"/>
      <c r="G19" s="203"/>
      <c r="H19" s="203"/>
      <c r="I19" s="203"/>
    </row>
    <row r="20" spans="2:12" hidden="1" x14ac:dyDescent="0.35">
      <c r="B20" s="176"/>
      <c r="C20" s="202"/>
      <c r="D20" s="202"/>
      <c r="E20" s="202"/>
      <c r="F20" s="202"/>
      <c r="G20" s="202"/>
      <c r="H20" s="202"/>
      <c r="I20" s="202"/>
    </row>
    <row r="21" spans="2:12" x14ac:dyDescent="0.35">
      <c r="B21" s="176"/>
      <c r="C21" s="202"/>
      <c r="D21" s="202"/>
      <c r="E21" s="202"/>
      <c r="F21" s="202"/>
      <c r="G21" s="202"/>
      <c r="H21" s="202"/>
      <c r="I21" s="202"/>
    </row>
    <row r="22" spans="2:12" ht="18.5" x14ac:dyDescent="0.45">
      <c r="C22" s="312" t="s">
        <v>229</v>
      </c>
      <c r="D22" s="313"/>
      <c r="E22" s="313"/>
      <c r="F22" s="313"/>
      <c r="G22" s="313"/>
      <c r="H22" s="313"/>
      <c r="I22" s="314"/>
    </row>
    <row r="23" spans="2:12" x14ac:dyDescent="0.35">
      <c r="C23" s="193" t="s">
        <v>170</v>
      </c>
      <c r="D23" s="193" t="s">
        <v>156</v>
      </c>
      <c r="E23" s="193" t="s">
        <v>141</v>
      </c>
      <c r="F23" s="193" t="s">
        <v>157</v>
      </c>
      <c r="G23" s="193" t="s">
        <v>162</v>
      </c>
      <c r="H23" s="193" t="s">
        <v>163</v>
      </c>
      <c r="I23" s="193" t="s">
        <v>164</v>
      </c>
    </row>
    <row r="24" spans="2:12" x14ac:dyDescent="0.35">
      <c r="B24" s="160" t="s">
        <v>204</v>
      </c>
      <c r="C24" s="169">
        <f>Studio!$F$51</f>
        <v>0</v>
      </c>
      <c r="D24" s="169">
        <f>'1 BR'!$F$51</f>
        <v>0</v>
      </c>
      <c r="E24" s="169">
        <f>'2 BR'!$F$51</f>
        <v>0</v>
      </c>
      <c r="F24" s="169">
        <f>'3 BR'!$F$51</f>
        <v>0</v>
      </c>
      <c r="G24" s="169">
        <f>'4 BR'!$F$51</f>
        <v>0</v>
      </c>
      <c r="H24" s="169">
        <f>'5 BR'!$F$51</f>
        <v>0</v>
      </c>
      <c r="I24" s="169">
        <f>'6 BR'!$F$51</f>
        <v>0</v>
      </c>
    </row>
    <row r="25" spans="2:12" x14ac:dyDescent="0.35">
      <c r="B25" s="160" t="s">
        <v>224</v>
      </c>
      <c r="C25" s="169">
        <f>C24*0.8</f>
        <v>0</v>
      </c>
      <c r="D25" s="169">
        <f t="shared" ref="D25:I25" si="0">D24*0.8</f>
        <v>0</v>
      </c>
      <c r="E25" s="169">
        <f t="shared" si="0"/>
        <v>0</v>
      </c>
      <c r="F25" s="169">
        <f t="shared" si="0"/>
        <v>0</v>
      </c>
      <c r="G25" s="169">
        <f t="shared" si="0"/>
        <v>0</v>
      </c>
      <c r="H25" s="169">
        <f t="shared" si="0"/>
        <v>0</v>
      </c>
      <c r="I25" s="169">
        <f t="shared" si="0"/>
        <v>0</v>
      </c>
    </row>
    <row r="26" spans="2:12" x14ac:dyDescent="0.35">
      <c r="B26" s="161" t="s">
        <v>225</v>
      </c>
      <c r="C26" s="169" t="str">
        <f>IF(C$24=0,"n/a",'Utilities Worksheet'!$D$15)</f>
        <v>n/a</v>
      </c>
      <c r="D26" s="169" t="str">
        <f>IF(D$24=0,"n/a",'Utilities Worksheet'!$D$16)</f>
        <v>n/a</v>
      </c>
      <c r="E26" s="169" t="str">
        <f>IF(E$24=0,"n/a",'Utilities Worksheet'!$D$17)</f>
        <v>n/a</v>
      </c>
      <c r="F26" s="169" t="str">
        <f>IF(F$24=0,"n/a",'Utilities Worksheet'!$D$18)</f>
        <v>n/a</v>
      </c>
      <c r="G26" s="169" t="str">
        <f>IF(G$24=0,"n/a",'Utilities Worksheet'!$D$19)</f>
        <v>n/a</v>
      </c>
      <c r="H26" s="169" t="str">
        <f>IF(H$24=0,"n/a",'Utilities Worksheet'!$D$20)</f>
        <v>n/a</v>
      </c>
      <c r="I26" s="169" t="str">
        <f>IF(I$24=0,"n/a",'Utilities Worksheet'!$D$21)</f>
        <v>n/a</v>
      </c>
    </row>
    <row r="27" spans="2:12" x14ac:dyDescent="0.35">
      <c r="B27" s="194" t="s">
        <v>226</v>
      </c>
      <c r="C27" s="195" t="str">
        <f>IFERROR(C25-C26,"n/a")</f>
        <v>n/a</v>
      </c>
      <c r="D27" s="195" t="str">
        <f>IFERROR(D25-D26,"n/a")</f>
        <v>n/a</v>
      </c>
      <c r="E27" s="195" t="str">
        <f t="shared" ref="E27:I27" si="1">IFERROR(E25-E26,"n/a")</f>
        <v>n/a</v>
      </c>
      <c r="F27" s="195" t="str">
        <f t="shared" si="1"/>
        <v>n/a</v>
      </c>
      <c r="G27" s="195" t="str">
        <f t="shared" si="1"/>
        <v>n/a</v>
      </c>
      <c r="H27" s="195" t="str">
        <f t="shared" si="1"/>
        <v>n/a</v>
      </c>
      <c r="I27" s="195" t="str">
        <f t="shared" si="1"/>
        <v>n/a</v>
      </c>
    </row>
    <row r="28" spans="2:12" s="163" customFormat="1" x14ac:dyDescent="0.35">
      <c r="B28" s="164"/>
      <c r="C28" s="165"/>
      <c r="D28" s="165"/>
      <c r="E28" s="165"/>
      <c r="F28" s="165"/>
      <c r="G28" s="165"/>
      <c r="H28" s="165"/>
      <c r="I28" s="165"/>
    </row>
    <row r="29" spans="2:12" x14ac:dyDescent="0.35">
      <c r="L29" s="118"/>
    </row>
    <row r="30" spans="2:12" ht="18.5" x14ac:dyDescent="0.45">
      <c r="C30" s="312" t="str">
        <f>IFERROR(HLOOKUP(MAX($C$11:$I$11),$C$11:$I$21,8,FALSE),"Other Applicable FMR")</f>
        <v>Other Applicable FMR</v>
      </c>
      <c r="D30" s="313"/>
      <c r="E30" s="313"/>
      <c r="F30" s="313"/>
      <c r="G30" s="313"/>
      <c r="H30" s="313"/>
      <c r="I30" s="314"/>
      <c r="L30" s="118"/>
    </row>
    <row r="31" spans="2:12" x14ac:dyDescent="0.35">
      <c r="C31" s="193" t="s">
        <v>170</v>
      </c>
      <c r="D31" s="193" t="s">
        <v>156</v>
      </c>
      <c r="E31" s="193" t="s">
        <v>141</v>
      </c>
      <c r="F31" s="193" t="s">
        <v>157</v>
      </c>
      <c r="G31" s="193" t="s">
        <v>162</v>
      </c>
      <c r="H31" s="193" t="s">
        <v>163</v>
      </c>
      <c r="I31" s="193" t="s">
        <v>164</v>
      </c>
      <c r="L31" s="118"/>
    </row>
    <row r="32" spans="2:12" x14ac:dyDescent="0.35">
      <c r="B32" s="160" t="str">
        <f>IFERROR(HLOOKUP(MAX($C$11:$I$11),#REF!,5,FALSE),"Other Applicable FMR")</f>
        <v>Other Applicable FMR</v>
      </c>
      <c r="C32" s="169">
        <f>Studio!$F$52</f>
        <v>0</v>
      </c>
      <c r="D32" s="169">
        <f>'1 BR'!$F$52</f>
        <v>0</v>
      </c>
      <c r="E32" s="169">
        <f>'2 BR'!$F$52</f>
        <v>0</v>
      </c>
      <c r="F32" s="169">
        <f>'3 BR'!$F$52</f>
        <v>0</v>
      </c>
      <c r="G32" s="169">
        <f>'4 BR'!$F$52</f>
        <v>0</v>
      </c>
      <c r="H32" s="169">
        <f>'5 BR'!$F$52</f>
        <v>0</v>
      </c>
      <c r="I32" s="169">
        <f>'6 BR'!$F$52</f>
        <v>0</v>
      </c>
      <c r="L32" s="118"/>
    </row>
    <row r="33" spans="2:9" x14ac:dyDescent="0.35">
      <c r="B33" s="160" t="s">
        <v>224</v>
      </c>
      <c r="C33" s="169">
        <f>C32*0.8</f>
        <v>0</v>
      </c>
      <c r="D33" s="169">
        <f t="shared" ref="D33:I33" si="2">D32*0.8</f>
        <v>0</v>
      </c>
      <c r="E33" s="169">
        <f t="shared" si="2"/>
        <v>0</v>
      </c>
      <c r="F33" s="169">
        <f t="shared" si="2"/>
        <v>0</v>
      </c>
      <c r="G33" s="169">
        <f t="shared" si="2"/>
        <v>0</v>
      </c>
      <c r="H33" s="169">
        <f t="shared" si="2"/>
        <v>0</v>
      </c>
      <c r="I33" s="169">
        <f t="shared" si="2"/>
        <v>0</v>
      </c>
    </row>
    <row r="34" spans="2:9" x14ac:dyDescent="0.35">
      <c r="B34" s="161" t="s">
        <v>225</v>
      </c>
      <c r="C34" s="169" t="str">
        <f>IF(C$32=0,"n/a",'Utilities Worksheet'!$D$15)</f>
        <v>n/a</v>
      </c>
      <c r="D34" s="169" t="str">
        <f>IF(D$32=0,"n/a",'Utilities Worksheet'!$D$16)</f>
        <v>n/a</v>
      </c>
      <c r="E34" s="169" t="str">
        <f>IF(E$32=0,"n/a",'Utilities Worksheet'!$D$17)</f>
        <v>n/a</v>
      </c>
      <c r="F34" s="169" t="str">
        <f>IF(F$32=0,"n/a",'Utilities Worksheet'!$D$18)</f>
        <v>n/a</v>
      </c>
      <c r="G34" s="169" t="str">
        <f>IF(G$32=0,"n/a",'Utilities Worksheet'!$D$19)</f>
        <v>n/a</v>
      </c>
      <c r="H34" s="169" t="str">
        <f>IF(H$32=0,"n/a",'Utilities Worksheet'!$D$20)</f>
        <v>n/a</v>
      </c>
      <c r="I34" s="169" t="str">
        <f>IF(I$32=0,"n/a",'Utilities Worksheet'!$D$21)</f>
        <v>n/a</v>
      </c>
    </row>
    <row r="35" spans="2:9" x14ac:dyDescent="0.35">
      <c r="B35" s="194" t="s">
        <v>226</v>
      </c>
      <c r="C35" s="195" t="str">
        <f>IFERROR(C33-C34,"n/a")</f>
        <v>n/a</v>
      </c>
      <c r="D35" s="195" t="str">
        <f>IFERROR(D33-D34,"n/a")</f>
        <v>n/a</v>
      </c>
      <c r="E35" s="195" t="str">
        <f t="shared" ref="E35" si="3">IFERROR(E33-E34,"n/a")</f>
        <v>n/a</v>
      </c>
      <c r="F35" s="195" t="str">
        <f t="shared" ref="F35" si="4">IFERROR(F33-F34,"n/a")</f>
        <v>n/a</v>
      </c>
      <c r="G35" s="195" t="str">
        <f t="shared" ref="G35" si="5">IFERROR(G33-G34,"n/a")</f>
        <v>n/a</v>
      </c>
      <c r="H35" s="195" t="str">
        <f t="shared" ref="H35" si="6">IFERROR(H33-H34,"n/a")</f>
        <v>n/a</v>
      </c>
      <c r="I35" s="195" t="str">
        <f t="shared" ref="I35" si="7">IFERROR(I33-I34,"n/a")</f>
        <v>n/a</v>
      </c>
    </row>
    <row r="36" spans="2:9" s="163" customFormat="1" x14ac:dyDescent="0.35">
      <c r="B36" s="164"/>
      <c r="C36" s="165"/>
      <c r="D36" s="165"/>
      <c r="E36" s="165"/>
      <c r="F36" s="165"/>
      <c r="G36" s="165"/>
      <c r="H36" s="165"/>
      <c r="I36" s="165"/>
    </row>
  </sheetData>
  <sheetProtection algorithmName="SHA-512" hashValue="af7cas5Bp9uOXVgObmaWMaN7spnxk+bRNATdBE6DDMYvBrxpiUeLE6wL7wmtdjQLRHezMYWWvk82UaOIyXt6Kw==" saltValue="Laa8h6ovwSEOv3A1taRVng==" spinCount="100000" sheet="1" objects="1" scenarios="1" selectLockedCells="1" selectUnlockedCells="1"/>
  <mergeCells count="7">
    <mergeCell ref="C9:I9"/>
    <mergeCell ref="C22:I22"/>
    <mergeCell ref="C30:I30"/>
    <mergeCell ref="C3:E3"/>
    <mergeCell ref="C4:E4"/>
    <mergeCell ref="C5:E5"/>
    <mergeCell ref="C6:E6"/>
  </mergeCells>
  <pageMargins left="0.25" right="0.25" top="0.75" bottom="0.75" header="0.3" footer="0.3"/>
  <pageSetup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4487-82AA-4516-94F7-E4E457C6EF1B}">
  <sheetPr codeName="Sheet19"/>
  <dimension ref="A1:K33"/>
  <sheetViews>
    <sheetView zoomScaleNormal="100" workbookViewId="0">
      <selection activeCell="E2" sqref="E2:F8"/>
    </sheetView>
  </sheetViews>
  <sheetFormatPr defaultRowHeight="14.5" x14ac:dyDescent="0.35"/>
  <cols>
    <col min="1" max="1" width="3" style="8" customWidth="1"/>
    <col min="2" max="2" width="33.36328125" bestFit="1" customWidth="1"/>
    <col min="3" max="3" width="20.453125" bestFit="1" customWidth="1"/>
    <col min="5" max="5" width="26.90625" customWidth="1"/>
    <col min="6" max="6" width="20.453125" bestFit="1" customWidth="1"/>
    <col min="10" max="11" width="0" hidden="1" customWidth="1"/>
  </cols>
  <sheetData>
    <row r="1" spans="1:11" ht="15" thickBot="1" x14ac:dyDescent="0.4">
      <c r="J1" t="s">
        <v>213</v>
      </c>
    </row>
    <row r="2" spans="1:11" s="3" customFormat="1" x14ac:dyDescent="0.35">
      <c r="A2" s="10" t="s">
        <v>133</v>
      </c>
      <c r="B2" s="5" t="s">
        <v>0</v>
      </c>
      <c r="C2" s="5" t="s">
        <v>193</v>
      </c>
      <c r="E2" s="5" t="s">
        <v>228</v>
      </c>
      <c r="F2" s="5" t="s">
        <v>227</v>
      </c>
      <c r="J2" s="23">
        <v>0.5</v>
      </c>
      <c r="K2" s="121">
        <f>C5</f>
        <v>0</v>
      </c>
    </row>
    <row r="3" spans="1:11" x14ac:dyDescent="0.35">
      <c r="A3" s="115" t="s">
        <v>201</v>
      </c>
      <c r="B3" s="6" t="s">
        <v>192</v>
      </c>
      <c r="C3" s="120"/>
      <c r="E3" s="6" t="s">
        <v>156</v>
      </c>
      <c r="F3" s="120"/>
      <c r="J3" s="24">
        <v>1</v>
      </c>
      <c r="K3" s="29">
        <f>$C$6</f>
        <v>0</v>
      </c>
    </row>
    <row r="4" spans="1:11" x14ac:dyDescent="0.35">
      <c r="A4" s="116" t="s">
        <v>20</v>
      </c>
      <c r="B4" s="2" t="s">
        <v>1</v>
      </c>
      <c r="C4" s="119"/>
      <c r="E4" s="6" t="s">
        <v>141</v>
      </c>
      <c r="F4" s="119"/>
      <c r="J4" s="24">
        <f>J3+0.5</f>
        <v>1.5</v>
      </c>
      <c r="K4" s="29">
        <f>$C$6+$C$5</f>
        <v>0</v>
      </c>
    </row>
    <row r="5" spans="1:11" x14ac:dyDescent="0.35">
      <c r="B5" s="2" t="s">
        <v>2</v>
      </c>
      <c r="C5" s="119"/>
      <c r="E5" s="6" t="s">
        <v>157</v>
      </c>
      <c r="F5" s="119"/>
      <c r="J5" s="24">
        <f t="shared" ref="J5:J21" si="0">J4+0.5</f>
        <v>2</v>
      </c>
      <c r="K5" s="29">
        <f>$C$6*$J5</f>
        <v>0</v>
      </c>
    </row>
    <row r="6" spans="1:11" x14ac:dyDescent="0.35">
      <c r="B6" s="2" t="s">
        <v>4</v>
      </c>
      <c r="C6" s="119"/>
      <c r="E6" s="6" t="s">
        <v>162</v>
      </c>
      <c r="F6" s="119"/>
      <c r="J6" s="24">
        <f t="shared" si="0"/>
        <v>2.5</v>
      </c>
      <c r="K6" s="29">
        <f>K5+$C$5</f>
        <v>0</v>
      </c>
    </row>
    <row r="7" spans="1:11" x14ac:dyDescent="0.35">
      <c r="B7" s="2" t="s">
        <v>12</v>
      </c>
      <c r="C7" s="119"/>
      <c r="E7" s="6" t="s">
        <v>163</v>
      </c>
      <c r="F7" s="119"/>
      <c r="J7" s="24">
        <f t="shared" si="0"/>
        <v>3</v>
      </c>
      <c r="K7" s="29">
        <f>$C$6*$J7</f>
        <v>0</v>
      </c>
    </row>
    <row r="8" spans="1:11" x14ac:dyDescent="0.35">
      <c r="B8" s="2" t="s">
        <v>8</v>
      </c>
      <c r="C8" s="119"/>
      <c r="E8" s="6" t="s">
        <v>164</v>
      </c>
      <c r="F8" s="119"/>
      <c r="J8" s="24">
        <f t="shared" si="0"/>
        <v>3.5</v>
      </c>
      <c r="K8" s="29">
        <f>K7+$C$5</f>
        <v>0</v>
      </c>
    </row>
    <row r="9" spans="1:11" x14ac:dyDescent="0.35">
      <c r="B9" s="2" t="s">
        <v>11</v>
      </c>
      <c r="C9" s="119"/>
      <c r="J9" s="24">
        <f t="shared" si="0"/>
        <v>4</v>
      </c>
      <c r="K9" s="29">
        <f>$C$6*$J9</f>
        <v>0</v>
      </c>
    </row>
    <row r="10" spans="1:11" x14ac:dyDescent="0.35">
      <c r="B10" s="2" t="s">
        <v>14</v>
      </c>
      <c r="C10" s="119"/>
      <c r="J10" s="24">
        <f t="shared" si="0"/>
        <v>4.5</v>
      </c>
      <c r="K10" s="29">
        <f>K9+$C$5</f>
        <v>0</v>
      </c>
    </row>
    <row r="11" spans="1:11" x14ac:dyDescent="0.35">
      <c r="A11" s="117" t="s">
        <v>6</v>
      </c>
      <c r="B11" s="2" t="s">
        <v>6</v>
      </c>
      <c r="C11" s="119"/>
      <c r="J11" s="24">
        <f t="shared" si="0"/>
        <v>5</v>
      </c>
      <c r="K11" s="29">
        <f>$C$6*$J11</f>
        <v>0</v>
      </c>
    </row>
    <row r="12" spans="1:11" x14ac:dyDescent="0.35">
      <c r="A12" s="117" t="s">
        <v>7</v>
      </c>
      <c r="B12" s="2" t="s">
        <v>7</v>
      </c>
      <c r="C12" s="119"/>
      <c r="J12" s="24">
        <f t="shared" si="0"/>
        <v>5.5</v>
      </c>
      <c r="K12" s="29">
        <f>K11+$C$5</f>
        <v>0</v>
      </c>
    </row>
    <row r="13" spans="1:11" x14ac:dyDescent="0.35">
      <c r="B13" s="2" t="s">
        <v>9</v>
      </c>
      <c r="C13" s="119"/>
      <c r="J13" s="24">
        <f t="shared" si="0"/>
        <v>6</v>
      </c>
      <c r="K13" s="29">
        <f>$C$6*$J13</f>
        <v>0</v>
      </c>
    </row>
    <row r="14" spans="1:11" x14ac:dyDescent="0.35">
      <c r="B14" s="2" t="s">
        <v>23</v>
      </c>
      <c r="C14" s="119"/>
      <c r="J14" s="24">
        <f t="shared" si="0"/>
        <v>6.5</v>
      </c>
      <c r="K14" s="29">
        <f>K13+$C$5</f>
        <v>0</v>
      </c>
    </row>
    <row r="15" spans="1:11" x14ac:dyDescent="0.35">
      <c r="B15" s="2" t="s">
        <v>24</v>
      </c>
      <c r="C15" s="119"/>
      <c r="J15" s="24">
        <f t="shared" si="0"/>
        <v>7</v>
      </c>
      <c r="K15" s="29">
        <f>$C$6*$J15</f>
        <v>0</v>
      </c>
    </row>
    <row r="16" spans="1:11" x14ac:dyDescent="0.35">
      <c r="B16" s="2" t="s">
        <v>13</v>
      </c>
      <c r="C16" s="119"/>
      <c r="J16" s="24">
        <f t="shared" si="0"/>
        <v>7.5</v>
      </c>
      <c r="K16" s="29">
        <f>K15+$C$5</f>
        <v>0</v>
      </c>
    </row>
    <row r="17" spans="2:11" x14ac:dyDescent="0.35">
      <c r="B17" s="2" t="s">
        <v>123</v>
      </c>
      <c r="C17" s="119"/>
      <c r="J17" s="24">
        <f t="shared" si="0"/>
        <v>8</v>
      </c>
      <c r="K17" s="29">
        <f>$C$6*$J17</f>
        <v>0</v>
      </c>
    </row>
    <row r="18" spans="2:11" x14ac:dyDescent="0.35">
      <c r="B18" s="2" t="s">
        <v>10</v>
      </c>
      <c r="C18" s="119"/>
      <c r="J18" s="24">
        <f t="shared" si="0"/>
        <v>8.5</v>
      </c>
      <c r="K18" s="29">
        <f>K17+$C$5</f>
        <v>0</v>
      </c>
    </row>
    <row r="19" spans="2:11" x14ac:dyDescent="0.35">
      <c r="B19" s="2" t="s">
        <v>35</v>
      </c>
      <c r="C19" s="119"/>
      <c r="J19" s="24">
        <f t="shared" si="0"/>
        <v>9</v>
      </c>
      <c r="K19" s="29">
        <f>$C$6*$J19</f>
        <v>0</v>
      </c>
    </row>
    <row r="20" spans="2:11" x14ac:dyDescent="0.35">
      <c r="B20" s="2" t="s">
        <v>34</v>
      </c>
      <c r="C20" s="119"/>
      <c r="J20" s="24">
        <f t="shared" si="0"/>
        <v>9.5</v>
      </c>
      <c r="K20" s="29">
        <f>K19+$C$5</f>
        <v>0</v>
      </c>
    </row>
    <row r="21" spans="2:11" ht="15" thickBot="1" x14ac:dyDescent="0.4">
      <c r="B21" s="2" t="s">
        <v>5</v>
      </c>
      <c r="C21" s="119"/>
      <c r="J21" s="25">
        <f t="shared" si="0"/>
        <v>10</v>
      </c>
      <c r="K21" s="30">
        <f>$C$6*$J21</f>
        <v>0</v>
      </c>
    </row>
    <row r="22" spans="2:11" x14ac:dyDescent="0.35">
      <c r="B22" s="2" t="s">
        <v>36</v>
      </c>
      <c r="C22" s="119"/>
    </row>
    <row r="23" spans="2:11" x14ac:dyDescent="0.35">
      <c r="B23" s="2" t="s">
        <v>37</v>
      </c>
      <c r="C23" s="119"/>
    </row>
    <row r="24" spans="2:11" x14ac:dyDescent="0.35">
      <c r="B24" s="2" t="s">
        <v>32</v>
      </c>
      <c r="C24" s="119"/>
    </row>
    <row r="25" spans="2:11" x14ac:dyDescent="0.35">
      <c r="B25" s="2" t="s">
        <v>33</v>
      </c>
      <c r="C25" s="119"/>
    </row>
    <row r="26" spans="2:11" x14ac:dyDescent="0.35">
      <c r="B26" s="2" t="s">
        <v>25</v>
      </c>
      <c r="C26" s="119"/>
    </row>
    <row r="27" spans="2:11" x14ac:dyDescent="0.35">
      <c r="B27" s="2" t="s">
        <v>26</v>
      </c>
      <c r="C27" s="119"/>
    </row>
    <row r="28" spans="2:11" x14ac:dyDescent="0.35">
      <c r="B28" s="2" t="s">
        <v>27</v>
      </c>
      <c r="C28" s="119"/>
    </row>
    <row r="29" spans="2:11" x14ac:dyDescent="0.35">
      <c r="B29" s="86" t="s">
        <v>51</v>
      </c>
      <c r="C29" s="119"/>
    </row>
    <row r="30" spans="2:11" x14ac:dyDescent="0.35">
      <c r="B30" s="86" t="s">
        <v>51</v>
      </c>
      <c r="C30" s="119"/>
    </row>
    <row r="31" spans="2:11" x14ac:dyDescent="0.35">
      <c r="B31" s="86" t="s">
        <v>51</v>
      </c>
      <c r="C31" s="119"/>
    </row>
    <row r="32" spans="2:11" x14ac:dyDescent="0.35">
      <c r="B32" s="86" t="s">
        <v>51</v>
      </c>
      <c r="C32" s="119"/>
    </row>
    <row r="33" spans="2:3" x14ac:dyDescent="0.35">
      <c r="B33" s="86" t="s">
        <v>51</v>
      </c>
      <c r="C33" s="119"/>
    </row>
  </sheetData>
  <sheetProtection selectLockedCells="1"/>
  <phoneticPr fontId="2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D3E2-4B2F-4B5B-9674-3BF5E9E50902}">
  <sheetPr codeName="Sheet2">
    <tabColor theme="9"/>
    <pageSetUpPr fitToPage="1"/>
  </sheetPr>
  <dimension ref="B5:N52"/>
  <sheetViews>
    <sheetView showGridLines="0" showRowColHeaders="0" showRuler="0" zoomScale="85" zoomScaleNormal="85" workbookViewId="0">
      <selection activeCell="J47" sqref="J47"/>
    </sheetView>
  </sheetViews>
  <sheetFormatPr defaultRowHeight="14.5" x14ac:dyDescent="0.35"/>
  <cols>
    <col min="1" max="1" width="0.54296875" customWidth="1"/>
    <col min="2" max="2" width="33.6328125" customWidth="1"/>
    <col min="3" max="3" width="37.90625" bestFit="1" customWidth="1"/>
    <col min="4" max="4" width="19.08984375" bestFit="1" customWidth="1"/>
    <col min="8" max="9" width="9.08984375" style="8"/>
    <col min="10" max="10" width="2.453125" customWidth="1"/>
    <col min="11" max="11" width="9" customWidth="1"/>
    <col min="12" max="12" width="20.6328125" customWidth="1"/>
    <col min="13" max="13" width="15.6328125" customWidth="1"/>
  </cols>
  <sheetData>
    <row r="5" spans="3:12" ht="15.75" customHeight="1" x14ac:dyDescent="0.35"/>
    <row r="12" spans="3:12" s="3" customFormat="1" x14ac:dyDescent="0.35">
      <c r="C12" s="5" t="s">
        <v>0</v>
      </c>
      <c r="D12" s="4" t="s">
        <v>193</v>
      </c>
      <c r="H12" s="10"/>
      <c r="I12" s="10"/>
    </row>
    <row r="13" spans="3:12" x14ac:dyDescent="0.35">
      <c r="C13" s="6" t="s">
        <v>209</v>
      </c>
      <c r="D13" s="93">
        <v>0.65</v>
      </c>
      <c r="G13" s="8">
        <v>0</v>
      </c>
      <c r="H13" s="8">
        <v>1</v>
      </c>
      <c r="I13" s="8" t="s">
        <v>67</v>
      </c>
    </row>
    <row r="14" spans="3:12" x14ac:dyDescent="0.35">
      <c r="C14" s="2" t="s">
        <v>1</v>
      </c>
      <c r="D14" s="93">
        <v>1</v>
      </c>
      <c r="G14" s="8">
        <v>1</v>
      </c>
      <c r="H14" s="8" t="s">
        <v>173</v>
      </c>
      <c r="I14" s="8" t="s">
        <v>68</v>
      </c>
    </row>
    <row r="15" spans="3:12" x14ac:dyDescent="0.35">
      <c r="C15" s="2" t="s">
        <v>210</v>
      </c>
      <c r="D15" s="93">
        <v>10</v>
      </c>
      <c r="G15" s="8">
        <v>2</v>
      </c>
      <c r="H15" s="8">
        <v>2</v>
      </c>
      <c r="I15" s="8" t="s">
        <v>69</v>
      </c>
    </row>
    <row r="16" spans="3:12" x14ac:dyDescent="0.35">
      <c r="C16" s="2" t="s">
        <v>211</v>
      </c>
      <c r="D16" s="93">
        <v>17</v>
      </c>
      <c r="G16" s="8" t="s">
        <v>174</v>
      </c>
      <c r="I16" s="8" t="s">
        <v>119</v>
      </c>
      <c r="L16" s="103"/>
    </row>
    <row r="17" spans="3:14" x14ac:dyDescent="0.35">
      <c r="C17" s="2" t="s">
        <v>12</v>
      </c>
      <c r="D17" s="93">
        <v>3</v>
      </c>
      <c r="G17" s="8">
        <v>4</v>
      </c>
      <c r="H17" s="8">
        <v>3</v>
      </c>
      <c r="I17" s="8" t="s">
        <v>70</v>
      </c>
      <c r="L17" s="104"/>
    </row>
    <row r="18" spans="3:14" x14ac:dyDescent="0.35">
      <c r="C18" s="2" t="s">
        <v>8</v>
      </c>
      <c r="D18" s="93">
        <v>2</v>
      </c>
      <c r="G18" s="8">
        <v>5</v>
      </c>
      <c r="I18" s="8" t="s">
        <v>71</v>
      </c>
      <c r="L18" s="104"/>
    </row>
    <row r="19" spans="3:14" x14ac:dyDescent="0.35">
      <c r="C19" s="2" t="s">
        <v>11</v>
      </c>
      <c r="D19" s="93">
        <v>12</v>
      </c>
      <c r="I19" s="8" t="s">
        <v>72</v>
      </c>
      <c r="L19" s="104"/>
    </row>
    <row r="20" spans="3:14" x14ac:dyDescent="0.35">
      <c r="C20" s="2" t="s">
        <v>196</v>
      </c>
      <c r="D20" s="93">
        <v>7</v>
      </c>
      <c r="I20" s="8" t="s">
        <v>73</v>
      </c>
      <c r="N20" s="104"/>
    </row>
    <row r="21" spans="3:14" x14ac:dyDescent="0.35">
      <c r="C21" s="2" t="s">
        <v>6</v>
      </c>
      <c r="D21" s="93">
        <v>18</v>
      </c>
      <c r="I21" s="8" t="s">
        <v>74</v>
      </c>
      <c r="N21" s="104"/>
    </row>
    <row r="22" spans="3:14" x14ac:dyDescent="0.35">
      <c r="C22" s="2" t="s">
        <v>7</v>
      </c>
      <c r="D22" s="93">
        <v>13</v>
      </c>
      <c r="I22" s="8" t="s">
        <v>75</v>
      </c>
      <c r="N22" s="104"/>
    </row>
    <row r="23" spans="3:14" x14ac:dyDescent="0.35">
      <c r="C23" s="2" t="s">
        <v>9</v>
      </c>
      <c r="D23" s="93">
        <v>3</v>
      </c>
      <c r="I23" s="8" t="s">
        <v>76</v>
      </c>
      <c r="N23" s="104"/>
    </row>
    <row r="24" spans="3:14" x14ac:dyDescent="0.35">
      <c r="C24" s="2" t="s">
        <v>197</v>
      </c>
      <c r="D24" s="93">
        <v>4</v>
      </c>
      <c r="I24" s="8" t="s">
        <v>118</v>
      </c>
      <c r="N24" s="104"/>
    </row>
    <row r="25" spans="3:14" x14ac:dyDescent="0.35">
      <c r="C25" s="2" t="s">
        <v>24</v>
      </c>
      <c r="D25" s="93">
        <v>6</v>
      </c>
      <c r="I25" s="8" t="s">
        <v>77</v>
      </c>
      <c r="N25" s="104"/>
    </row>
    <row r="26" spans="3:14" x14ac:dyDescent="0.35">
      <c r="C26" s="2" t="s">
        <v>13</v>
      </c>
      <c r="D26" s="93">
        <v>3</v>
      </c>
      <c r="I26" s="8" t="s">
        <v>78</v>
      </c>
      <c r="N26" s="104"/>
    </row>
    <row r="27" spans="3:14" x14ac:dyDescent="0.35">
      <c r="C27" s="2" t="s">
        <v>123</v>
      </c>
      <c r="D27" s="93">
        <v>12</v>
      </c>
      <c r="I27" s="8" t="s">
        <v>79</v>
      </c>
      <c r="N27" s="104"/>
    </row>
    <row r="28" spans="3:14" x14ac:dyDescent="0.35">
      <c r="C28" s="2" t="s">
        <v>10</v>
      </c>
      <c r="D28" s="93">
        <v>6</v>
      </c>
      <c r="N28" s="104"/>
    </row>
    <row r="29" spans="3:14" x14ac:dyDescent="0.35">
      <c r="C29" s="2" t="s">
        <v>35</v>
      </c>
      <c r="D29" s="93">
        <v>7</v>
      </c>
      <c r="I29" s="8" t="s">
        <v>80</v>
      </c>
      <c r="N29" s="104"/>
    </row>
    <row r="30" spans="3:14" x14ac:dyDescent="0.35">
      <c r="C30" s="2" t="s">
        <v>34</v>
      </c>
      <c r="D30" s="93">
        <v>4</v>
      </c>
      <c r="I30" s="8" t="s">
        <v>81</v>
      </c>
      <c r="N30" s="104"/>
    </row>
    <row r="31" spans="3:14" x14ac:dyDescent="0.35">
      <c r="C31" s="2" t="s">
        <v>5</v>
      </c>
      <c r="D31" s="93">
        <v>6</v>
      </c>
      <c r="I31" s="8" t="s">
        <v>82</v>
      </c>
      <c r="N31" s="104"/>
    </row>
    <row r="32" spans="3:14" x14ac:dyDescent="0.35">
      <c r="C32" s="2" t="s">
        <v>198</v>
      </c>
      <c r="D32" s="93">
        <v>21</v>
      </c>
      <c r="I32" s="8" t="s">
        <v>83</v>
      </c>
      <c r="N32" s="104"/>
    </row>
    <row r="33" spans="2:14" x14ac:dyDescent="0.35">
      <c r="C33" s="2" t="s">
        <v>199</v>
      </c>
      <c r="D33" s="93">
        <v>18</v>
      </c>
      <c r="I33" s="8" t="s">
        <v>84</v>
      </c>
      <c r="N33" s="104"/>
    </row>
    <row r="34" spans="2:14" x14ac:dyDescent="0.35">
      <c r="C34" s="2" t="s">
        <v>27</v>
      </c>
      <c r="D34" s="93">
        <v>10</v>
      </c>
      <c r="I34" s="8" t="s">
        <v>89</v>
      </c>
    </row>
    <row r="35" spans="2:14" x14ac:dyDescent="0.35">
      <c r="C35" s="48" t="s">
        <v>230</v>
      </c>
      <c r="D35" s="93">
        <v>50</v>
      </c>
      <c r="I35" s="8" t="s">
        <v>90</v>
      </c>
    </row>
    <row r="36" spans="2:14" x14ac:dyDescent="0.35">
      <c r="C36" s="48" t="s">
        <v>231</v>
      </c>
      <c r="D36" s="93">
        <v>15</v>
      </c>
      <c r="I36" s="8" t="s">
        <v>91</v>
      </c>
    </row>
    <row r="37" spans="2:14" x14ac:dyDescent="0.35">
      <c r="C37" s="48" t="s">
        <v>257</v>
      </c>
      <c r="D37" s="93">
        <v>5</v>
      </c>
      <c r="I37" s="8" t="s">
        <v>92</v>
      </c>
      <c r="N37" s="104"/>
    </row>
    <row r="38" spans="2:14" x14ac:dyDescent="0.35">
      <c r="C38" s="48" t="s">
        <v>51</v>
      </c>
      <c r="D38" s="93">
        <v>0</v>
      </c>
      <c r="I38" s="8" t="s">
        <v>93</v>
      </c>
    </row>
    <row r="39" spans="2:14" x14ac:dyDescent="0.35">
      <c r="C39" s="48" t="s">
        <v>51</v>
      </c>
      <c r="D39" s="93">
        <v>0</v>
      </c>
      <c r="I39" s="8" t="s">
        <v>94</v>
      </c>
    </row>
    <row r="40" spans="2:14" x14ac:dyDescent="0.35">
      <c r="D40" s="94"/>
      <c r="I40" s="8" t="s">
        <v>95</v>
      </c>
    </row>
    <row r="41" spans="2:14" x14ac:dyDescent="0.35">
      <c r="I41" s="8" t="s">
        <v>96</v>
      </c>
    </row>
    <row r="42" spans="2:14" ht="15.75" customHeight="1" thickBot="1" x14ac:dyDescent="0.4">
      <c r="C42" s="83"/>
      <c r="D42" s="83"/>
      <c r="I42" s="8" t="s">
        <v>97</v>
      </c>
    </row>
    <row r="43" spans="2:14" ht="38.25" hidden="1" customHeight="1" thickBot="1" x14ac:dyDescent="0.4">
      <c r="B43" s="83" t="s">
        <v>182</v>
      </c>
      <c r="C43" s="84"/>
      <c r="D43" s="84"/>
      <c r="E43" s="83"/>
      <c r="F43" s="83"/>
      <c r="G43" s="83"/>
      <c r="H43" s="83"/>
      <c r="I43" s="83"/>
      <c r="J43" s="79"/>
    </row>
    <row r="44" spans="2:14" ht="15" hidden="1" customHeight="1" thickTop="1" x14ac:dyDescent="0.35">
      <c r="B44" s="84" t="s">
        <v>175</v>
      </c>
      <c r="C44" s="81"/>
      <c r="D44" s="81"/>
      <c r="E44" s="84"/>
      <c r="F44" s="84"/>
      <c r="G44" s="84"/>
      <c r="H44" s="84"/>
      <c r="I44" s="84"/>
      <c r="J44" s="80"/>
    </row>
    <row r="45" spans="2:14" ht="15" hidden="1" customHeight="1" x14ac:dyDescent="0.35">
      <c r="B45" s="81" t="s">
        <v>176</v>
      </c>
      <c r="C45" s="85"/>
      <c r="D45" s="85"/>
      <c r="E45" s="81"/>
      <c r="F45" s="81"/>
      <c r="G45" s="81"/>
      <c r="H45" s="81"/>
      <c r="I45" s="81"/>
    </row>
    <row r="46" spans="2:14" s="78" customFormat="1" ht="30" hidden="1" customHeight="1" x14ac:dyDescent="0.35">
      <c r="B46" s="85" t="s">
        <v>177</v>
      </c>
      <c r="C46" s="85"/>
      <c r="D46" s="85"/>
      <c r="E46" s="85"/>
      <c r="F46" s="85"/>
      <c r="G46" s="85"/>
      <c r="H46" s="85"/>
      <c r="I46" s="85"/>
    </row>
    <row r="47" spans="2:14" s="78" customFormat="1" ht="30" hidden="1" customHeight="1" x14ac:dyDescent="0.35">
      <c r="B47" s="85" t="s">
        <v>178</v>
      </c>
      <c r="C47" s="81"/>
      <c r="D47" s="81"/>
      <c r="E47" s="85"/>
      <c r="F47" s="85"/>
      <c r="G47" s="85"/>
      <c r="H47" s="85"/>
      <c r="I47" s="85"/>
    </row>
    <row r="48" spans="2:14" ht="15" hidden="1" customHeight="1" x14ac:dyDescent="0.35">
      <c r="B48" s="81" t="s">
        <v>179</v>
      </c>
      <c r="C48" s="81"/>
      <c r="D48" s="81"/>
      <c r="E48" s="81"/>
      <c r="F48" s="81"/>
      <c r="G48" s="81"/>
      <c r="H48" s="81"/>
      <c r="I48" s="81"/>
    </row>
    <row r="49" spans="2:9" ht="15" hidden="1" customHeight="1" x14ac:dyDescent="0.35">
      <c r="B49" s="81" t="s">
        <v>180</v>
      </c>
      <c r="C49" s="82"/>
      <c r="D49" s="82"/>
      <c r="E49" s="81"/>
      <c r="F49" s="81"/>
      <c r="G49" s="81"/>
      <c r="H49" s="81"/>
      <c r="I49" s="81"/>
    </row>
    <row r="50" spans="2:9" ht="30" hidden="1" customHeight="1" x14ac:dyDescent="0.35">
      <c r="B50" s="82" t="s">
        <v>181</v>
      </c>
      <c r="E50" s="82"/>
      <c r="F50" s="82"/>
      <c r="G50" s="82"/>
      <c r="H50" s="82"/>
      <c r="I50" s="82"/>
    </row>
    <row r="51" spans="2:9" ht="15" hidden="1" thickTop="1" x14ac:dyDescent="0.35"/>
    <row r="52" spans="2:9" ht="15" thickTop="1" x14ac:dyDescent="0.35"/>
  </sheetData>
  <sheetProtection algorithmName="SHA-512" hashValue="1XTQsygKsgOv4+MeiUl0HuD7cIlbLG+zw5tY6GzneswWv+oM38ykP+j4YoDDkQTVQS+j5BUyauUv9qzJgqgpBA==" saltValue="PEpqbkIYf2j3UPOy4PKksw==" spinCount="100000" sheet="1" objects="1" scenarios="1" selectLockedCells="1" selectUnlockedCells="1"/>
  <pageMargins left="0.25" right="0.25" top="0.75" bottom="0.75" header="0.3" footer="0.3"/>
  <pageSetup scale="73" orientation="portrait" r:id="rId1"/>
  <headerFooter differentFirst="1">
    <firstHeader>&amp;C&amp;"-,Bold"&amp;16&amp;A</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4C3B-51E9-4A2C-A56D-CD45AA001C1B}">
  <sheetPr codeName="Sheet20"/>
  <dimension ref="A1:K35"/>
  <sheetViews>
    <sheetView workbookViewId="0">
      <selection activeCell="A11" sqref="A11:XFD23"/>
    </sheetView>
  </sheetViews>
  <sheetFormatPr defaultRowHeight="14.5" x14ac:dyDescent="0.35"/>
  <cols>
    <col min="1" max="1" width="25.6328125" customWidth="1"/>
    <col min="2" max="2" width="15.453125" customWidth="1"/>
    <col min="3" max="3" width="14.453125" customWidth="1"/>
    <col min="4" max="10" width="13.6328125" customWidth="1"/>
  </cols>
  <sheetData>
    <row r="1" spans="1:8" ht="21" x14ac:dyDescent="0.5">
      <c r="A1" s="99" t="s">
        <v>205</v>
      </c>
    </row>
    <row r="3" spans="1:8" x14ac:dyDescent="0.35">
      <c r="A3" s="131" t="s">
        <v>232</v>
      </c>
      <c r="B3" s="321" t="str">
        <f>IFERROR(HLOOKUP(MAX($B$28:$H$28),$C$28:$I$34,7,FALSE),"")</f>
        <v/>
      </c>
      <c r="C3" s="322"/>
    </row>
    <row r="4" spans="1:8" x14ac:dyDescent="0.35">
      <c r="A4" s="131" t="s">
        <v>194</v>
      </c>
      <c r="B4" s="323" t="str">
        <f>IFERROR(HLOOKUP(MAX($B$28:$H$28),$C$28:$I$34,5,FALSE),"")</f>
        <v/>
      </c>
      <c r="C4" s="324"/>
    </row>
    <row r="5" spans="1:8" x14ac:dyDescent="0.35">
      <c r="A5" s="131" t="s">
        <v>195</v>
      </c>
      <c r="B5" s="325" t="str">
        <f>IFERROR(HLOOKUP(MAX($B$28:$H$28),$C$28:$I$34,6,FALSE),"")</f>
        <v/>
      </c>
      <c r="C5" s="326"/>
    </row>
    <row r="6" spans="1:8" x14ac:dyDescent="0.35">
      <c r="A6" s="131" t="s">
        <v>55</v>
      </c>
      <c r="B6" s="321" t="str">
        <f>IFERROR(HLOOKUP(MAX($B$28:$H$28),$C$28:$I$34,7,FALSE),"")</f>
        <v/>
      </c>
      <c r="C6" s="322"/>
    </row>
    <row r="11" spans="1:8" ht="18.5" x14ac:dyDescent="0.45">
      <c r="B11" s="327" t="s">
        <v>229</v>
      </c>
      <c r="C11" s="328"/>
      <c r="D11" s="328"/>
      <c r="E11" s="328"/>
      <c r="F11" s="328"/>
      <c r="G11" s="328"/>
      <c r="H11" s="329"/>
    </row>
    <row r="12" spans="1:8" x14ac:dyDescent="0.35">
      <c r="B12" s="100" t="s">
        <v>170</v>
      </c>
      <c r="C12" s="100" t="s">
        <v>156</v>
      </c>
      <c r="D12" s="100" t="s">
        <v>141</v>
      </c>
      <c r="E12" s="100" t="s">
        <v>157</v>
      </c>
      <c r="F12" s="100" t="s">
        <v>162</v>
      </c>
      <c r="G12" s="100" t="s">
        <v>163</v>
      </c>
      <c r="H12" s="100" t="s">
        <v>164</v>
      </c>
    </row>
    <row r="13" spans="1:8" x14ac:dyDescent="0.35">
      <c r="B13" s="111">
        <f>Studio!F51</f>
        <v>0</v>
      </c>
    </row>
    <row r="14" spans="1:8" x14ac:dyDescent="0.35">
      <c r="A14" t="s">
        <v>224</v>
      </c>
      <c r="B14">
        <f>B13*0.8</f>
        <v>0</v>
      </c>
    </row>
    <row r="15" spans="1:8" x14ac:dyDescent="0.35">
      <c r="A15" t="s">
        <v>225</v>
      </c>
      <c r="B15" s="103">
        <f>'Updates to Rent Adjust WorkSh'!$F$3</f>
        <v>0</v>
      </c>
    </row>
    <row r="16" spans="1:8" x14ac:dyDescent="0.35">
      <c r="A16" t="s">
        <v>226</v>
      </c>
      <c r="B16" s="103">
        <f>B14-B15</f>
        <v>0</v>
      </c>
    </row>
    <row r="17" spans="1:11" x14ac:dyDescent="0.35">
      <c r="K17" s="118"/>
    </row>
    <row r="18" spans="1:11" ht="18.5" x14ac:dyDescent="0.45">
      <c r="B18" s="330" t="str">
        <f>IF(Studio!D52="Select Other Applicable FMR", "Not Appicable",Studio!D52)</f>
        <v>Not Appicable</v>
      </c>
      <c r="C18" s="328"/>
      <c r="D18" s="328"/>
      <c r="E18" s="328"/>
      <c r="F18" s="328"/>
      <c r="G18" s="328"/>
      <c r="H18" s="329"/>
      <c r="K18" s="118"/>
    </row>
    <row r="19" spans="1:11" x14ac:dyDescent="0.35">
      <c r="B19" s="100" t="s">
        <v>170</v>
      </c>
      <c r="C19" s="100" t="s">
        <v>156</v>
      </c>
      <c r="D19" s="100" t="s">
        <v>141</v>
      </c>
      <c r="E19" s="100" t="s">
        <v>157</v>
      </c>
      <c r="F19" s="100" t="s">
        <v>162</v>
      </c>
      <c r="G19" s="100" t="s">
        <v>163</v>
      </c>
      <c r="H19" s="100" t="s">
        <v>164</v>
      </c>
      <c r="K19" s="118"/>
    </row>
    <row r="20" spans="1:11" x14ac:dyDescent="0.35">
      <c r="B20" s="111">
        <f>Studio!F58</f>
        <v>0</v>
      </c>
      <c r="K20" s="118"/>
    </row>
    <row r="21" spans="1:11" x14ac:dyDescent="0.35">
      <c r="A21" t="s">
        <v>224</v>
      </c>
      <c r="B21">
        <f>B20*0.8</f>
        <v>0</v>
      </c>
    </row>
    <row r="22" spans="1:11" x14ac:dyDescent="0.35">
      <c r="A22" t="s">
        <v>225</v>
      </c>
      <c r="B22" s="103">
        <f>'Updates to Rent Adjust WorkSh'!$F$3</f>
        <v>0</v>
      </c>
    </row>
    <row r="23" spans="1:11" x14ac:dyDescent="0.35">
      <c r="A23" t="s">
        <v>226</v>
      </c>
      <c r="B23" s="103">
        <f>B21-B22</f>
        <v>0</v>
      </c>
    </row>
    <row r="24" spans="1:11" x14ac:dyDescent="0.35">
      <c r="B24" s="103"/>
    </row>
    <row r="25" spans="1:11" x14ac:dyDescent="0.35">
      <c r="B25" s="103"/>
    </row>
    <row r="26" spans="1:11" ht="18.5" x14ac:dyDescent="0.45">
      <c r="B26" s="327" t="s">
        <v>212</v>
      </c>
      <c r="C26" s="328"/>
      <c r="D26" s="328"/>
      <c r="E26" s="328"/>
      <c r="F26" s="328"/>
      <c r="G26" s="328"/>
      <c r="H26" s="329"/>
    </row>
    <row r="27" spans="1:11" x14ac:dyDescent="0.35">
      <c r="B27" s="100" t="s">
        <v>170</v>
      </c>
      <c r="C27" s="100" t="s">
        <v>156</v>
      </c>
      <c r="D27" s="100" t="s">
        <v>141</v>
      </c>
      <c r="E27" s="100" t="s">
        <v>157</v>
      </c>
      <c r="F27" s="100" t="s">
        <v>162</v>
      </c>
      <c r="G27" s="100" t="s">
        <v>163</v>
      </c>
      <c r="H27" s="100" t="s">
        <v>164</v>
      </c>
    </row>
    <row r="28" spans="1:11" x14ac:dyDescent="0.35">
      <c r="A28" t="s">
        <v>239</v>
      </c>
      <c r="B28" s="101" t="str">
        <f>IF(Studio!$F$50="","n/a",Studio!$F$50)</f>
        <v>n/a</v>
      </c>
      <c r="C28" s="101" t="str">
        <f>IF('1 BR'!$F$51="","n/a",'1 BR'!$F$51)</f>
        <v>n/a</v>
      </c>
      <c r="D28" s="101" t="str">
        <f>IF('2 BR'!$F$51="","n/a",'2 BR'!$F$51)</f>
        <v>n/a</v>
      </c>
      <c r="E28" s="101" t="str">
        <f>IF('3 BR'!$F$51="","n/a",'3 BR'!$F$51)</f>
        <v>n/a</v>
      </c>
      <c r="F28" s="101" t="str">
        <f>IF('4 BR'!$F$51="","n/a",'4 BR'!$F$51)</f>
        <v>n/a</v>
      </c>
      <c r="G28" s="101" t="str">
        <f>IF('5 BR'!$F$51="","n/a",'5 BR'!$F$51)</f>
        <v>n/a</v>
      </c>
      <c r="H28" s="101" t="str">
        <f>IF('6 BR'!$F$51="","n/a",'6 BR'!$F$51)</f>
        <v>n/a</v>
      </c>
    </row>
    <row r="31" spans="1:11" hidden="1" x14ac:dyDescent="0.35"/>
    <row r="32" spans="1:11" hidden="1" x14ac:dyDescent="0.35">
      <c r="C32" t="str">
        <f>Studio!E8</f>
        <v>PIC AMP No.</v>
      </c>
      <c r="D32" t="str">
        <f>'1 BR'!$E$8</f>
        <v>PIC AMP No.</v>
      </c>
      <c r="E32" t="str">
        <f>'2 BR'!$E$8</f>
        <v>PIC AMP No.</v>
      </c>
      <c r="F32" t="str">
        <f>'3 BR'!$E$8</f>
        <v>PIC AMP No.</v>
      </c>
      <c r="G32" t="str">
        <f>'4 BR'!$E$8</f>
        <v>PIC AMP No.</v>
      </c>
      <c r="H32" t="str">
        <f>'5 BR'!$E$8</f>
        <v>PIC AMP No.</v>
      </c>
      <c r="I32" t="str">
        <f>'6 BR'!$E$8</f>
        <v>PIC AMP No.</v>
      </c>
    </row>
    <row r="33" spans="3:9" hidden="1" x14ac:dyDescent="0.35">
      <c r="C33" t="str">
        <f>Studio!D8</f>
        <v>Property Name</v>
      </c>
      <c r="D33" t="str">
        <f>'1 BR'!$D$8</f>
        <v>Property Name</v>
      </c>
      <c r="E33" t="str">
        <f>'2 BR'!$D$8</f>
        <v>Property Name</v>
      </c>
      <c r="F33" t="str">
        <f>'3 BR'!$D$8</f>
        <v>Property Name</v>
      </c>
      <c r="G33" t="str">
        <f>'4 BR'!$D$8</f>
        <v>Property Name</v>
      </c>
      <c r="H33" t="str">
        <f>'5 BR'!$D$8</f>
        <v>Property Name</v>
      </c>
      <c r="I33" t="str">
        <f>'6 BR'!$D$8</f>
        <v>Property Name</v>
      </c>
    </row>
    <row r="34" spans="3:9" hidden="1" x14ac:dyDescent="0.35">
      <c r="C34" s="102" t="str">
        <f>Studio!E6</f>
        <v>mm/dd/yyyy</v>
      </c>
      <c r="D34" s="102" t="str">
        <f>'1 BR'!$E$6</f>
        <v>mm/dd/yyyy</v>
      </c>
      <c r="E34" s="102" t="str">
        <f>'2 BR'!$E$6</f>
        <v>mm/dd/yyyy</v>
      </c>
      <c r="F34" s="102" t="str">
        <f>'3 BR'!$E$6</f>
        <v>mm/dd/yyyy</v>
      </c>
      <c r="G34" s="102" t="str">
        <f>'4 BR'!$E$6</f>
        <v>mm/dd/yyyy</v>
      </c>
      <c r="H34" s="102" t="str">
        <f>'5 BR'!$E$6</f>
        <v>mm/dd/yyyy</v>
      </c>
      <c r="I34" s="102" t="str">
        <f>'6 BR'!$E$6</f>
        <v>mm/dd/yyyy</v>
      </c>
    </row>
    <row r="35" spans="3:9" hidden="1" x14ac:dyDescent="0.35"/>
  </sheetData>
  <mergeCells count="7">
    <mergeCell ref="B3:C3"/>
    <mergeCell ref="B4:C4"/>
    <mergeCell ref="B5:C5"/>
    <mergeCell ref="B6:C6"/>
    <mergeCell ref="B26:H26"/>
    <mergeCell ref="B11:H11"/>
    <mergeCell ref="B18:H1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2099-4277-4FA5-BE9E-90FB709930D1}">
  <sheetPr codeName="Sheet21"/>
  <dimension ref="B1:O56"/>
  <sheetViews>
    <sheetView workbookViewId="0">
      <selection sqref="A1:XFD1048576"/>
    </sheetView>
  </sheetViews>
  <sheetFormatPr defaultRowHeight="14.5" x14ac:dyDescent="0.35"/>
  <cols>
    <col min="1" max="1" width="5.6328125" customWidth="1"/>
    <col min="2" max="3" width="1.6328125" customWidth="1"/>
    <col min="4" max="4" width="16.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23"/>
      <c r="O4" s="123"/>
    </row>
    <row r="5" spans="2:15" x14ac:dyDescent="0.35">
      <c r="B5" s="299">
        <v>1</v>
      </c>
      <c r="C5" s="300"/>
      <c r="D5" s="333" t="s">
        <v>232</v>
      </c>
      <c r="E5" s="334"/>
      <c r="F5" s="335"/>
      <c r="G5" s="132"/>
      <c r="H5" s="132"/>
      <c r="I5" s="132"/>
      <c r="J5" s="132"/>
      <c r="K5" s="132"/>
      <c r="L5" s="132"/>
      <c r="M5" s="132"/>
      <c r="N5" s="132"/>
      <c r="O5" s="132"/>
    </row>
    <row r="6" spans="2:15" ht="16" thickBot="1" x14ac:dyDescent="0.4">
      <c r="B6" s="301"/>
      <c r="C6" s="302"/>
      <c r="D6" s="137" t="s">
        <v>55</v>
      </c>
      <c r="E6" s="306" t="s">
        <v>54</v>
      </c>
      <c r="F6" s="307"/>
      <c r="G6" s="308" t="s">
        <v>166</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26" t="s">
        <v>195</v>
      </c>
      <c r="E8" s="215" t="s">
        <v>125</v>
      </c>
      <c r="F8" s="297"/>
      <c r="G8" s="283" t="s">
        <v>183</v>
      </c>
      <c r="H8" s="218"/>
      <c r="I8" s="219"/>
      <c r="J8" s="218" t="s">
        <v>183</v>
      </c>
      <c r="K8" s="218"/>
      <c r="L8" s="218"/>
      <c r="M8" s="283" t="s">
        <v>183</v>
      </c>
      <c r="N8" s="218"/>
      <c r="O8" s="219"/>
    </row>
    <row r="9" spans="2:15" x14ac:dyDescent="0.35">
      <c r="B9" s="245"/>
      <c r="C9" s="246"/>
      <c r="D9" s="126" t="s">
        <v>57</v>
      </c>
      <c r="E9" s="126" t="s">
        <v>59</v>
      </c>
      <c r="F9" s="134"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24" t="s">
        <v>207</v>
      </c>
      <c r="K10" s="224"/>
      <c r="L10" s="224"/>
      <c r="M10" s="284" t="s">
        <v>207</v>
      </c>
      <c r="N10" s="224"/>
      <c r="O10" s="225"/>
    </row>
    <row r="11" spans="2:15" x14ac:dyDescent="0.35">
      <c r="B11" s="245"/>
      <c r="C11" s="246"/>
      <c r="D11" s="129"/>
      <c r="E11" s="130"/>
      <c r="F11" s="135" t="s">
        <v>233</v>
      </c>
      <c r="G11" s="284" t="s">
        <v>234</v>
      </c>
      <c r="H11" s="224"/>
      <c r="I11" s="225"/>
      <c r="J11" s="224" t="s">
        <v>234</v>
      </c>
      <c r="K11" s="224"/>
      <c r="L11" s="224"/>
      <c r="M11" s="284" t="s">
        <v>234</v>
      </c>
      <c r="N11" s="224"/>
      <c r="O11" s="225"/>
    </row>
    <row r="12" spans="2:15" x14ac:dyDescent="0.35">
      <c r="B12" s="245"/>
      <c r="C12" s="246"/>
      <c r="D12" s="129"/>
      <c r="E12" s="130"/>
      <c r="F12" s="135" t="s">
        <v>238</v>
      </c>
      <c r="G12" s="146"/>
      <c r="H12" s="152"/>
      <c r="I12" s="128"/>
      <c r="J12" s="133"/>
      <c r="K12" s="124"/>
      <c r="L12" s="124"/>
      <c r="M12" s="146"/>
      <c r="N12" s="127"/>
      <c r="O12" s="128"/>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11</v>
      </c>
      <c r="E21" s="227"/>
      <c r="F21" s="145" t="s">
        <v>30</v>
      </c>
      <c r="G21" s="143" t="s">
        <v>30</v>
      </c>
      <c r="H21" s="56">
        <f>IF(AND($F21="N",G21="Y"),-VLOOKUP($D21,'Rent Adjustment Worksheet'!$B:$C,2,FALSE),0)</f>
        <v>0</v>
      </c>
      <c r="I21" s="139">
        <f>IF(AND($F21="Y",G21="N"),VLOOKUP($D21,'Rent Adjustment Worksheet'!$B:$C,2,FALSE),0)</f>
        <v>0</v>
      </c>
      <c r="J21" s="143" t="s">
        <v>30</v>
      </c>
      <c r="K21" s="56">
        <f>IF(AND($F21="N",J21="Y"),-VLOOKUP($D21,'Rent Adjustment Worksheet'!$B:$C,2,FALSE),0)</f>
        <v>0</v>
      </c>
      <c r="L21" s="58">
        <f>IF(AND($F21="Y",J21="N"),VLOOKUP($D21,'Rent Adjustment Worksheet'!$B:$C,2,FALSE),0)</f>
        <v>0</v>
      </c>
      <c r="M21" s="141" t="s">
        <v>30</v>
      </c>
      <c r="N21" s="56">
        <f>IF(AND($F21="N",M21="Y"),-VLOOKUP($D21,'Rent Adjustment Worksheet'!$B:$C,2,FALSE),0)</f>
        <v>0</v>
      </c>
      <c r="O21" s="58">
        <f>IF(AND($F21="Y",M21="N"),VLOOKUP($D21,'Rent Adjustment Worksheet'!$B:$C,2,FALSE),0)</f>
        <v>0</v>
      </c>
    </row>
    <row r="22" spans="2:15" x14ac:dyDescent="0.35">
      <c r="B22" s="226">
        <v>9</v>
      </c>
      <c r="C22" s="227"/>
      <c r="D22" s="228" t="s">
        <v>14</v>
      </c>
      <c r="E22" s="227"/>
      <c r="F22" s="145" t="s">
        <v>30</v>
      </c>
      <c r="G22" s="143" t="s">
        <v>30</v>
      </c>
      <c r="H22" s="56">
        <f>IF(AND($F22="N",G22="Y"),-VLOOKUP($D22,'Rent Adjustment Worksheet'!$B:$C,2,FALSE),0)</f>
        <v>0</v>
      </c>
      <c r="I22" s="139">
        <f>IF(AND($F22="Y",G22="N"),VLOOKUP($D22,'Rent Adjustment Worksheet'!$B:$C,2,FALSE),0)</f>
        <v>0</v>
      </c>
      <c r="J22" s="143" t="s">
        <v>30</v>
      </c>
      <c r="K22" s="56">
        <f>IF(AND($F22="N",J22="Y"),-VLOOKUP($D22,'Rent Adjustment Worksheet'!$B:$C,2,FALSE),0)</f>
        <v>0</v>
      </c>
      <c r="L22" s="58">
        <f>IF(AND($F22="Y",J22="N"),VLOOKUP($D22,'Rent Adjustment Worksheet'!$B:$C,2,FALSE),0)</f>
        <v>0</v>
      </c>
      <c r="M22" s="141" t="s">
        <v>30</v>
      </c>
      <c r="N22" s="56">
        <f>IF(AND($F22="N",M22="Y"),-VLOOKUP($D22,'Rent Adjustment Worksheet'!$B:$C,2,FALSE),0)</f>
        <v>0</v>
      </c>
      <c r="O22" s="58">
        <f>IF(AND($F22="Y",M22="N"),VLOOKUP($D22,'Rent Adjustment Worksheet'!$B:$C,2,FALSE),0)</f>
        <v>0</v>
      </c>
    </row>
    <row r="23" spans="2:15" x14ac:dyDescent="0.35">
      <c r="B23" s="226">
        <v>10</v>
      </c>
      <c r="C23" s="227"/>
      <c r="D23" s="228" t="s">
        <v>38</v>
      </c>
      <c r="E23" s="227"/>
      <c r="F23" s="145" t="s">
        <v>31</v>
      </c>
      <c r="G23" s="143" t="s">
        <v>31</v>
      </c>
      <c r="H23" s="56" t="e">
        <f>#REF!</f>
        <v>#REF!</v>
      </c>
      <c r="I23" s="139" t="e">
        <f>#REF!</f>
        <v>#REF!</v>
      </c>
      <c r="J23" s="143" t="s">
        <v>31</v>
      </c>
      <c r="K23" s="56" t="e">
        <f>#REF!</f>
        <v>#REF!</v>
      </c>
      <c r="L23" s="58" t="e">
        <f>#REF!</f>
        <v>#REF!</v>
      </c>
      <c r="M23" s="141" t="s">
        <v>31</v>
      </c>
      <c r="N23" s="56" t="e">
        <f>#REF!</f>
        <v>#REF!</v>
      </c>
      <c r="O23" s="58" t="e">
        <f>#REF!</f>
        <v>#REF!</v>
      </c>
    </row>
    <row r="24" spans="2:15" x14ac:dyDescent="0.35">
      <c r="B24" s="226">
        <v>11</v>
      </c>
      <c r="C24" s="227"/>
      <c r="D24" s="228" t="s">
        <v>9</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23</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24</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123</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10</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35</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34</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26">
        <v>19</v>
      </c>
      <c r="C32" s="227"/>
      <c r="D32" s="228" t="s">
        <v>5</v>
      </c>
      <c r="E32" s="227"/>
      <c r="F32" s="145" t="s">
        <v>30</v>
      </c>
      <c r="G32" s="143" t="s">
        <v>30</v>
      </c>
      <c r="H32" s="56">
        <f>IF(AND($F32="N",G32="Y"),-VLOOKUP($D32,'Rent Adjustment Worksheet'!$B:$C,2,FALSE),0)</f>
        <v>0</v>
      </c>
      <c r="I32" s="139">
        <f>IF(AND($F32="Y",G32="N"),VLOOKUP($D32,'Rent Adjustment Worksheet'!$B:$C,2,FALSE),0)</f>
        <v>0</v>
      </c>
      <c r="J32" s="143" t="s">
        <v>30</v>
      </c>
      <c r="K32" s="56">
        <f>IF(AND($F32="N",J32="Y"),-VLOOKUP($D32,'Rent Adjustment Worksheet'!$B:$C,2,FALSE),0)</f>
        <v>0</v>
      </c>
      <c r="L32" s="58">
        <f>IF(AND($F32="Y",J32="N"),VLOOKUP($D32,'Rent Adjustment Worksheet'!$B:$C,2,FALSE),0)</f>
        <v>0</v>
      </c>
      <c r="M32" s="141" t="s">
        <v>30</v>
      </c>
      <c r="N32" s="56">
        <f>IF(AND($F32="N",M32="Y"),-VLOOKUP($D32,'Rent Adjustment Worksheet'!$B:$C,2,FALSE),0)</f>
        <v>0</v>
      </c>
      <c r="O32" s="58">
        <f>IF(AND($F32="Y",M32="N"),VLOOKUP($D32,'Rent Adjustment Worksheet'!$B:$C,2,FALSE),0)</f>
        <v>0</v>
      </c>
    </row>
    <row r="33" spans="2:15" x14ac:dyDescent="0.35">
      <c r="B33" s="233" t="s">
        <v>121</v>
      </c>
      <c r="C33" s="234"/>
      <c r="D33" s="234"/>
      <c r="E33" s="234"/>
      <c r="F33" s="234"/>
      <c r="G33" s="234"/>
      <c r="H33" s="234"/>
      <c r="I33" s="234"/>
      <c r="J33" s="234"/>
      <c r="K33" s="234"/>
      <c r="L33" s="234"/>
      <c r="M33" s="234"/>
      <c r="N33" s="234"/>
      <c r="O33" s="235"/>
    </row>
    <row r="34" spans="2:15" x14ac:dyDescent="0.35">
      <c r="B34" s="226">
        <f>B32+1</f>
        <v>20</v>
      </c>
      <c r="C34" s="227"/>
      <c r="D34" s="228" t="s">
        <v>36</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B34+1</f>
        <v>21</v>
      </c>
      <c r="C35" s="227"/>
      <c r="D35" s="228" t="s">
        <v>37</v>
      </c>
      <c r="E35" s="227"/>
      <c r="F35" s="145" t="s">
        <v>30</v>
      </c>
      <c r="G35" s="143" t="s">
        <v>30</v>
      </c>
      <c r="H35" s="56">
        <f>IF(AND($F35="N",G35="Y"),-VLOOKUP($D35,'Rent Adjustment Worksheet'!$B:$C,2,FALSE),0)</f>
        <v>0</v>
      </c>
      <c r="I35" s="58">
        <f>IF(AND($F35="Y",G35="N"),VLOOKUP($D35,'Rent Adjustment Worksheet'!$B:$C,2,FALSE),0)</f>
        <v>0</v>
      </c>
      <c r="J35" s="141" t="s">
        <v>30</v>
      </c>
      <c r="K35" s="56">
        <f>IF(AND($F35="N",J35="Y"),-VLOOKUP($D35,'Rent Adjustment Worksheet'!$B:$C,2,FALSE),0)</f>
        <v>0</v>
      </c>
      <c r="L35" s="139">
        <f>IF(AND($F35="Y",J35="N"),VLOOKUP($D35,'Rent Adjustment Worksheet'!$B:$C,2,FALSE),0)</f>
        <v>0</v>
      </c>
      <c r="M35" s="143" t="s">
        <v>30</v>
      </c>
      <c r="N35" s="56">
        <f>IF(AND($F35="N",M35="Y"),-VLOOKUP($D35,'Rent Adjustment Worksheet'!$B:$C,2,FALSE),0)</f>
        <v>0</v>
      </c>
      <c r="O35" s="58">
        <f>IF(AND($F35="Y",M35="N"),VLOOKUP($D35,'Rent Adjustment Worksheet'!$B:$C,2,FALSE),0)</f>
        <v>0</v>
      </c>
    </row>
    <row r="36" spans="2:15" x14ac:dyDescent="0.35">
      <c r="B36" s="226">
        <f t="shared" ref="B36:B40" si="0">B35+1</f>
        <v>22</v>
      </c>
      <c r="C36" s="227"/>
      <c r="D36" s="228" t="s">
        <v>32</v>
      </c>
      <c r="E36" s="227"/>
      <c r="F36" s="145" t="s">
        <v>30</v>
      </c>
      <c r="G36" s="143" t="s">
        <v>30</v>
      </c>
      <c r="H36" s="56">
        <f>IF(AND($F36="N",G36="Y"),-VLOOKUP($D36,'Rent Adjustment Worksheet'!$B:$C,2,FALSE),0)</f>
        <v>0</v>
      </c>
      <c r="I36" s="58">
        <f>IF(AND($F36="Y",G36="N"),VLOOKUP($D36,'Rent Adjustment Worksheet'!$B:$C,2,FALSE),0)</f>
        <v>0</v>
      </c>
      <c r="J36" s="141" t="s">
        <v>30</v>
      </c>
      <c r="K36" s="56">
        <f>IF(AND($F36="N",J36="Y"),-VLOOKUP($D36,'Rent Adjustment Worksheet'!$B:$C,2,FALSE),0)</f>
        <v>0</v>
      </c>
      <c r="L36" s="139">
        <f>IF(AND($F36="Y",J36="N"),VLOOKUP($D36,'Rent Adjustment Worksheet'!$B:$C,2,FALSE),0)</f>
        <v>0</v>
      </c>
      <c r="M36" s="143" t="s">
        <v>30</v>
      </c>
      <c r="N36" s="56">
        <f>IF(AND($F36="N",M36="Y"),-VLOOKUP($D36,'Rent Adjustment Worksheet'!$B:$C,2,FALSE),0)</f>
        <v>0</v>
      </c>
      <c r="O36" s="58">
        <f>IF(AND($F36="Y",M36="N"),VLOOKUP($D36,'Rent Adjustment Worksheet'!$B:$C,2,FALSE),0)</f>
        <v>0</v>
      </c>
    </row>
    <row r="37" spans="2:15" x14ac:dyDescent="0.35">
      <c r="B37" s="226">
        <f t="shared" si="0"/>
        <v>23</v>
      </c>
      <c r="C37" s="227"/>
      <c r="D37" s="228" t="s">
        <v>33</v>
      </c>
      <c r="E37" s="227"/>
      <c r="F37" s="145" t="s">
        <v>30</v>
      </c>
      <c r="G37" s="143" t="s">
        <v>30</v>
      </c>
      <c r="H37" s="56">
        <f>IF(AND($F37="N",G37="Y"),-VLOOKUP($D37,'Rent Adjustment Worksheet'!$B:$C,2,FALSE),0)</f>
        <v>0</v>
      </c>
      <c r="I37" s="58">
        <f>IF(AND($F37="Y",G37="N"),VLOOKUP($D37,'Rent Adjustment Worksheet'!$B:$C,2,FALSE),0)</f>
        <v>0</v>
      </c>
      <c r="J37" s="141" t="s">
        <v>30</v>
      </c>
      <c r="K37" s="56">
        <f>IF(AND($F37="N",J37="Y"),-VLOOKUP($D37,'Rent Adjustment Worksheet'!$B:$C,2,FALSE),0)</f>
        <v>0</v>
      </c>
      <c r="L37" s="139">
        <f>IF(AND($F37="Y",J37="N"),VLOOKUP($D37,'Rent Adjustment Worksheet'!$B:$C,2,FALSE),0)</f>
        <v>0</v>
      </c>
      <c r="M37" s="143" t="s">
        <v>30</v>
      </c>
      <c r="N37" s="56">
        <f>IF(AND($F37="N",M37="Y"),-VLOOKUP($D37,'Rent Adjustment Worksheet'!$B:$C,2,FALSE),0)</f>
        <v>0</v>
      </c>
      <c r="O37" s="58">
        <f>IF(AND($F37="Y",M37="N"),VLOOKUP($D37,'Rent Adjustment Worksheet'!$B:$C,2,FALSE),0)</f>
        <v>0</v>
      </c>
    </row>
    <row r="38" spans="2:15" x14ac:dyDescent="0.35">
      <c r="B38" s="226">
        <f t="shared" si="0"/>
        <v>24</v>
      </c>
      <c r="C38" s="227"/>
      <c r="D38" s="228" t="s">
        <v>25</v>
      </c>
      <c r="E38" s="227"/>
      <c r="F38" s="145" t="s">
        <v>30</v>
      </c>
      <c r="G38" s="143" t="s">
        <v>30</v>
      </c>
      <c r="H38" s="56">
        <f>IF(AND($F38="N",G38="Y"),-VLOOKUP($D38,'Rent Adjustment Worksheet'!$B:$C,2,FALSE),0)</f>
        <v>0</v>
      </c>
      <c r="I38" s="58">
        <f>IF(AND($F38="Y",G38="N"),VLOOKUP($D38,'Rent Adjustment Worksheet'!$B:$C,2,FALSE),0)</f>
        <v>0</v>
      </c>
      <c r="J38" s="141" t="s">
        <v>30</v>
      </c>
      <c r="K38" s="56">
        <f>IF(AND($F38="N",J38="Y"),-VLOOKUP($D38,'Rent Adjustment Worksheet'!$B:$C,2,FALSE),0)</f>
        <v>0</v>
      </c>
      <c r="L38" s="139">
        <f>IF(AND($F38="Y",J38="N"),VLOOKUP($D38,'Rent Adjustment Worksheet'!$B:$C,2,FALSE),0)</f>
        <v>0</v>
      </c>
      <c r="M38" s="143" t="s">
        <v>30</v>
      </c>
      <c r="N38" s="56">
        <f>IF(AND($F38="N",M38="Y"),-VLOOKUP($D38,'Rent Adjustment Worksheet'!$B:$C,2,FALSE),0)</f>
        <v>0</v>
      </c>
      <c r="O38" s="58">
        <f>IF(AND($F38="Y",M38="N"),VLOOKUP($D38,'Rent Adjustment Worksheet'!$B:$C,2,FALSE),0)</f>
        <v>0</v>
      </c>
    </row>
    <row r="39" spans="2:15" x14ac:dyDescent="0.35">
      <c r="B39" s="226">
        <f t="shared" si="0"/>
        <v>25</v>
      </c>
      <c r="C39" s="227"/>
      <c r="D39" s="228" t="s">
        <v>26</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26">
        <f t="shared" si="0"/>
        <v>26</v>
      </c>
      <c r="C40" s="227"/>
      <c r="D40" s="228" t="s">
        <v>27</v>
      </c>
      <c r="E40" s="227"/>
      <c r="F40" s="145" t="s">
        <v>30</v>
      </c>
      <c r="G40" s="143" t="s">
        <v>30</v>
      </c>
      <c r="H40" s="56">
        <f>IF(AND($F40="N",G40="Y"),-VLOOKUP($D40,'Rent Adjustment Worksheet'!$B:$C,2,FALSE),0)</f>
        <v>0</v>
      </c>
      <c r="I40" s="58">
        <f>IF(AND($F40="Y",G40="N"),VLOOKUP($D40,'Rent Adjustment Worksheet'!$B:$C,2,FALSE),0)</f>
        <v>0</v>
      </c>
      <c r="J40" s="141" t="s">
        <v>30</v>
      </c>
      <c r="K40" s="56">
        <f>IF(AND($F40="N",J40="Y"),-VLOOKUP($D40,'Rent Adjustment Worksheet'!$B:$C,2,FALSE),0)</f>
        <v>0</v>
      </c>
      <c r="L40" s="139">
        <f>IF(AND($F40="Y",J40="N"),VLOOKUP($D40,'Rent Adjustment Worksheet'!$B:$C,2,FALSE),0)</f>
        <v>0</v>
      </c>
      <c r="M40" s="143" t="s">
        <v>30</v>
      </c>
      <c r="N40" s="56">
        <f>IF(AND($F40="N",M40="Y"),-VLOOKUP($D40,'Rent Adjustment Worksheet'!$B:$C,2,FALSE),0)</f>
        <v>0</v>
      </c>
      <c r="O40" s="58">
        <f>IF(AND($F40="Y",M40="N"),VLOOKUP($D40,'Rent Adjustment Worksheet'!$B:$C,2,FALSE),0)</f>
        <v>0</v>
      </c>
    </row>
    <row r="41" spans="2:15" x14ac:dyDescent="0.35">
      <c r="B41" s="233" t="s">
        <v>122</v>
      </c>
      <c r="C41" s="234"/>
      <c r="D41" s="234"/>
      <c r="E41" s="234"/>
      <c r="F41" s="234"/>
      <c r="G41" s="234"/>
      <c r="H41" s="234"/>
      <c r="I41" s="234"/>
      <c r="J41" s="234"/>
      <c r="K41" s="234"/>
      <c r="L41" s="234"/>
      <c r="M41" s="234"/>
      <c r="N41" s="234"/>
      <c r="O41" s="235"/>
    </row>
    <row r="42" spans="2:15" x14ac:dyDescent="0.35">
      <c r="B42" s="226">
        <v>27</v>
      </c>
      <c r="C42" s="227"/>
      <c r="D42" s="256" t="str">
        <f>IF(OR('Rent Adjustment Worksheet'!$B25="PHA write-in (if Applicable)",'Rent Adjustment Worksheet'!$B25=""),"",'Rent Adjustment Worksheet'!$B25)</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Worksheet'!$B26="PHA write-in (if Applicable)",'Rent Adjustment Worksheet'!$B26=""),"",'Rent Adjustment Worksheet'!$B26)</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Worksheet'!$B27="PHA write-in (if Applicable)",'Rent Adjustment Worksheet'!$B27=""),"",'Rent Adjustment Worksheet'!$B27)</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Worksheet'!$B28="PHA write-in (if Applicable)",'Rent Adjustment Worksheet'!$B28=""),"",'Rent Adjustment Worksheet'!$B28)</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26">
        <v>31</v>
      </c>
      <c r="C46" s="227"/>
      <c r="D46" s="256" t="str">
        <f>IF(OR('Rent Adjustment Worksheet'!$B29="PHA write-in (if Applicable)",'Rent Adjustment Worksheet'!$B29=""),"",'Rent Adjustment Worksheet'!$B29)</f>
        <v/>
      </c>
      <c r="E46" s="257"/>
      <c r="F46" s="145" t="s">
        <v>30</v>
      </c>
      <c r="G46" s="143" t="s">
        <v>30</v>
      </c>
      <c r="H46" s="56">
        <f>IF($D46="",0,IF(AND($F46="N",G46="Y"),-VLOOKUP($D46,'Rent Adjustment Worksheet'!$B:$C,2,FALSE),0))</f>
        <v>0</v>
      </c>
      <c r="I46" s="58">
        <f>IF($D46="",0,IF(AND($F46="Y",G46="N"),VLOOKUP($D46,'Rent Adjustment Worksheet'!$B:$C,2,FALSE),0))</f>
        <v>0</v>
      </c>
      <c r="J46" s="141" t="s">
        <v>30</v>
      </c>
      <c r="K46" s="56">
        <f>IF($D46="",0,IF(AND($F46="N",J46="Y"),-VLOOKUP($D46,'Rent Adjustment Worksheet'!$B:$C,2,FALSE),0))</f>
        <v>0</v>
      </c>
      <c r="L46" s="139">
        <f>IF($D46="",0,IF(AND($F46="Y",J46="N"),VLOOKUP($D46,'Rent Adjustment Worksheet'!$B:$C,2,FALSE),0))</f>
        <v>0</v>
      </c>
      <c r="M46" s="143" t="s">
        <v>30</v>
      </c>
      <c r="N46" s="56">
        <f>IF($D46="",0,IF(AND($F46="N",M46="Y"),-VLOOKUP($D46,'Rent Adjustment Worksheet'!$B:$C,2,FALSE),0))</f>
        <v>0</v>
      </c>
      <c r="O46" s="58">
        <f>IF($D46="",0,IF(AND($F46="Y",M46="N"),VLOOKUP($D46,'Rent Adjustment Worksheet'!$B:$C,2,FALSE),0))</f>
        <v>0</v>
      </c>
    </row>
    <row r="47" spans="2:15" x14ac:dyDescent="0.35">
      <c r="B47" s="233" t="s">
        <v>188</v>
      </c>
      <c r="C47" s="234"/>
      <c r="D47" s="234"/>
      <c r="E47" s="234"/>
      <c r="F47" s="234"/>
      <c r="G47" s="234"/>
      <c r="H47" s="234"/>
      <c r="I47" s="234"/>
      <c r="J47" s="234"/>
      <c r="K47" s="234"/>
      <c r="L47" s="234"/>
      <c r="M47" s="234"/>
      <c r="N47" s="234"/>
      <c r="O47" s="235"/>
    </row>
    <row r="48" spans="2:15" x14ac:dyDescent="0.35">
      <c r="B48" s="226">
        <v>32</v>
      </c>
      <c r="C48" s="227"/>
      <c r="D48" s="228" t="s">
        <v>189</v>
      </c>
      <c r="E48" s="227"/>
      <c r="F48" s="54"/>
      <c r="G48" s="105" t="str">
        <f>IF(ISNUMBER(G10)=FALSE,"",G10)</f>
        <v/>
      </c>
      <c r="H48" s="56"/>
      <c r="I48" s="139"/>
      <c r="J48" s="150" t="str">
        <f>IF(ISNUMBER(J10)=FALSE,"",J10)</f>
        <v/>
      </c>
      <c r="K48" s="56"/>
      <c r="L48" s="139"/>
      <c r="M48" s="150" t="str">
        <f>IF(ISNUMBER(M10)=FALSE,"",M10)</f>
        <v/>
      </c>
      <c r="N48" s="56"/>
      <c r="O48" s="58"/>
    </row>
    <row r="49" spans="2:15" x14ac:dyDescent="0.35">
      <c r="B49" s="226">
        <v>33</v>
      </c>
      <c r="C49" s="227"/>
      <c r="D49" s="228" t="s">
        <v>190</v>
      </c>
      <c r="E49" s="227"/>
      <c r="F49" s="54"/>
      <c r="G49" s="59" t="str">
        <f>IF(G48="","",SUM(H49:I49))</f>
        <v/>
      </c>
      <c r="H49" s="60" t="str">
        <f>IF(G48="","",SUM(H16:H46))</f>
        <v/>
      </c>
      <c r="I49" s="148" t="str">
        <f>IF(G48="","",SUM(I16:I46))</f>
        <v/>
      </c>
      <c r="J49" s="151" t="str">
        <f>IF(J48="","",SUM(K49:L49))</f>
        <v/>
      </c>
      <c r="K49" s="60" t="str">
        <f>IF(J48="","",SUM(K16:K46))</f>
        <v/>
      </c>
      <c r="L49" s="148" t="str">
        <f>IF(J48="","",SUM(L16:L46))</f>
        <v/>
      </c>
      <c r="M49" s="151" t="str">
        <f>IF(M48="","",SUM(N49:O49))</f>
        <v/>
      </c>
      <c r="N49" s="60" t="str">
        <f>IF(M48="","",SUM(N16:N46))</f>
        <v/>
      </c>
      <c r="O49" s="61" t="str">
        <f>IF(M48="","",SUM(O16:O46))</f>
        <v/>
      </c>
    </row>
    <row r="50" spans="2:15" x14ac:dyDescent="0.35">
      <c r="B50" s="226">
        <v>34</v>
      </c>
      <c r="C50" s="227"/>
      <c r="D50" s="228" t="s">
        <v>191</v>
      </c>
      <c r="E50" s="227"/>
      <c r="F50" s="54"/>
      <c r="G50" s="59" t="str">
        <f>IF(G48="","",SUM(G48,G49))</f>
        <v/>
      </c>
      <c r="H50" s="63"/>
      <c r="I50" s="149"/>
      <c r="J50" s="151" t="str">
        <f>IF(J48="","",SUM(J48,J49))</f>
        <v/>
      </c>
      <c r="K50" s="63"/>
      <c r="L50" s="149"/>
      <c r="M50" s="151" t="str">
        <f>IF(M48="","",SUM(M48,M49))</f>
        <v/>
      </c>
      <c r="N50" s="63"/>
      <c r="O50" s="65"/>
    </row>
    <row r="51" spans="2:15" x14ac:dyDescent="0.35">
      <c r="B51" s="226">
        <v>35</v>
      </c>
      <c r="C51" s="227"/>
      <c r="D51" s="228" t="s">
        <v>187</v>
      </c>
      <c r="E51" s="227"/>
      <c r="F51" s="107" t="str">
        <f>IFERROR(AVERAGE(G50:M50),"")</f>
        <v/>
      </c>
      <c r="G51" s="106"/>
      <c r="H51" s="67"/>
      <c r="I51" s="68"/>
      <c r="J51" s="66"/>
      <c r="K51" s="67"/>
      <c r="L51" s="68"/>
      <c r="M51" s="66"/>
      <c r="N51" s="67"/>
      <c r="O51" s="69"/>
    </row>
    <row r="52" spans="2:15" x14ac:dyDescent="0.35">
      <c r="B52" s="226">
        <v>36</v>
      </c>
      <c r="C52" s="227"/>
      <c r="D52" s="228" t="s">
        <v>204</v>
      </c>
      <c r="E52" s="227"/>
      <c r="F52" s="113"/>
      <c r="G52" s="96"/>
      <c r="H52" s="97"/>
      <c r="I52" s="97"/>
      <c r="J52" s="66"/>
      <c r="K52" s="67"/>
      <c r="L52" s="68"/>
      <c r="M52" s="66"/>
      <c r="N52" s="67"/>
      <c r="O52" s="69"/>
    </row>
    <row r="53" spans="2:15" ht="15" thickBot="1" x14ac:dyDescent="0.4">
      <c r="B53" s="226">
        <v>37</v>
      </c>
      <c r="C53" s="227"/>
      <c r="D53" s="331" t="s">
        <v>206</v>
      </c>
      <c r="E53" s="332"/>
      <c r="F53" s="114"/>
      <c r="G53" s="96"/>
      <c r="H53" s="97"/>
      <c r="I53" s="66"/>
      <c r="J53" s="66"/>
      <c r="K53" s="67"/>
      <c r="L53" s="68"/>
      <c r="M53" s="66"/>
      <c r="N53" s="67"/>
      <c r="O53" s="69"/>
    </row>
    <row r="54" spans="2:15" s="21" customFormat="1" ht="42" customHeight="1" x14ac:dyDescent="0.35">
      <c r="B54" s="275" t="s">
        <v>172</v>
      </c>
      <c r="C54" s="276"/>
      <c r="D54" s="276"/>
      <c r="E54" s="276"/>
      <c r="F54" s="276"/>
      <c r="G54" s="276"/>
      <c r="H54" s="276"/>
      <c r="I54" s="276"/>
      <c r="J54" s="276"/>
      <c r="K54" s="276"/>
      <c r="L54" s="276"/>
      <c r="M54" s="276"/>
      <c r="N54" s="276"/>
      <c r="O54" s="277"/>
    </row>
    <row r="55" spans="2:15" ht="75" customHeight="1" x14ac:dyDescent="0.35">
      <c r="B55" s="278" t="s">
        <v>217</v>
      </c>
      <c r="C55" s="278"/>
      <c r="D55" s="278"/>
      <c r="E55" s="278"/>
      <c r="F55" s="278"/>
      <c r="G55" s="278"/>
      <c r="H55" s="278"/>
      <c r="I55" s="278"/>
      <c r="J55" s="278"/>
      <c r="K55" s="278"/>
      <c r="L55" s="278"/>
      <c r="M55" s="278"/>
      <c r="N55" s="278"/>
      <c r="O55" s="278"/>
    </row>
    <row r="56" spans="2:15" x14ac:dyDescent="0.35">
      <c r="B56" s="125"/>
      <c r="C56" s="125"/>
      <c r="D56" s="125"/>
      <c r="E56" s="125"/>
      <c r="M56" s="270" t="s">
        <v>218</v>
      </c>
      <c r="N56" s="270"/>
      <c r="O56" s="270"/>
    </row>
  </sheetData>
  <protectedRanges>
    <protectedRange sqref="E7" name="Section 1"/>
    <protectedRange sqref="D9:O12" name="Section 2"/>
    <protectedRange sqref="F16:F17 F35:F41 F43:F47 F19:F33" name="PHA Property"/>
    <protectedRange sqref="G16:G17 G35:G41 G43:G47 G49 G19:G33" name="Comparable 1"/>
    <protectedRange sqref="F18" name="PHA Property_1"/>
    <protectedRange sqref="G18" name="Comparable 1_1"/>
  </protectedRanges>
  <mergeCells count="113">
    <mergeCell ref="B1:L1"/>
    <mergeCell ref="M1:O1"/>
    <mergeCell ref="B2:L2"/>
    <mergeCell ref="M2:O2"/>
    <mergeCell ref="N3:O3"/>
    <mergeCell ref="D5:F5"/>
    <mergeCell ref="B5:C6"/>
    <mergeCell ref="J11:L11"/>
    <mergeCell ref="M11:O11"/>
    <mergeCell ref="E6:F6"/>
    <mergeCell ref="G6:O6"/>
    <mergeCell ref="B7:C14"/>
    <mergeCell ref="D7:F7"/>
    <mergeCell ref="G7:I7"/>
    <mergeCell ref="J7:L7"/>
    <mergeCell ref="M7:O7"/>
    <mergeCell ref="E8:F8"/>
    <mergeCell ref="G8:I8"/>
    <mergeCell ref="J8:L8"/>
    <mergeCell ref="M8:O8"/>
    <mergeCell ref="G9:I9"/>
    <mergeCell ref="J9:L9"/>
    <mergeCell ref="M9:O9"/>
    <mergeCell ref="D10:F10"/>
    <mergeCell ref="G10:I10"/>
    <mergeCell ref="J10:L10"/>
    <mergeCell ref="M10:O10"/>
    <mergeCell ref="M13:M14"/>
    <mergeCell ref="N13:O13"/>
    <mergeCell ref="B15:O15"/>
    <mergeCell ref="B16:C16"/>
    <mergeCell ref="D16:E16"/>
    <mergeCell ref="B17:C17"/>
    <mergeCell ref="D17:E17"/>
    <mergeCell ref="D13:E14"/>
    <mergeCell ref="F13:F14"/>
    <mergeCell ref="G13:G14"/>
    <mergeCell ref="H13:I13"/>
    <mergeCell ref="J13:J14"/>
    <mergeCell ref="K13:L13"/>
    <mergeCell ref="B21:C21"/>
    <mergeCell ref="D21:E21"/>
    <mergeCell ref="B22:C22"/>
    <mergeCell ref="D22:E22"/>
    <mergeCell ref="B23:C23"/>
    <mergeCell ref="D23:E23"/>
    <mergeCell ref="B18:C18"/>
    <mergeCell ref="D18:E18"/>
    <mergeCell ref="B19:C19"/>
    <mergeCell ref="D19:E19"/>
    <mergeCell ref="B20:C20"/>
    <mergeCell ref="D20:E20"/>
    <mergeCell ref="B27:C27"/>
    <mergeCell ref="D27:E27"/>
    <mergeCell ref="B28:C28"/>
    <mergeCell ref="D28:E28"/>
    <mergeCell ref="B29:C29"/>
    <mergeCell ref="D29:E29"/>
    <mergeCell ref="B24:C24"/>
    <mergeCell ref="D24:E24"/>
    <mergeCell ref="B25:C25"/>
    <mergeCell ref="D25:E25"/>
    <mergeCell ref="B26:C26"/>
    <mergeCell ref="D26:E26"/>
    <mergeCell ref="B33:O33"/>
    <mergeCell ref="B34:C34"/>
    <mergeCell ref="D34:E34"/>
    <mergeCell ref="B35:C35"/>
    <mergeCell ref="D35:E35"/>
    <mergeCell ref="B36:C36"/>
    <mergeCell ref="D36:E36"/>
    <mergeCell ref="B30:C30"/>
    <mergeCell ref="D30:E30"/>
    <mergeCell ref="B31:C31"/>
    <mergeCell ref="D31:E31"/>
    <mergeCell ref="B32:C32"/>
    <mergeCell ref="D32:E32"/>
    <mergeCell ref="D40:E40"/>
    <mergeCell ref="B41:O41"/>
    <mergeCell ref="B42:C42"/>
    <mergeCell ref="D42:E42"/>
    <mergeCell ref="B43:C43"/>
    <mergeCell ref="D43:E43"/>
    <mergeCell ref="B37:C37"/>
    <mergeCell ref="D37:E37"/>
    <mergeCell ref="B38:C38"/>
    <mergeCell ref="D38:E38"/>
    <mergeCell ref="B39:C39"/>
    <mergeCell ref="D39:E39"/>
    <mergeCell ref="B54:O54"/>
    <mergeCell ref="B55:O55"/>
    <mergeCell ref="M56:O56"/>
    <mergeCell ref="G11:I11"/>
    <mergeCell ref="B51:C51"/>
    <mergeCell ref="D51:E51"/>
    <mergeCell ref="B52:C52"/>
    <mergeCell ref="D52:E52"/>
    <mergeCell ref="B53:C53"/>
    <mergeCell ref="D53:E53"/>
    <mergeCell ref="B47:O47"/>
    <mergeCell ref="B48:C48"/>
    <mergeCell ref="D48:E48"/>
    <mergeCell ref="B49:C49"/>
    <mergeCell ref="D49:E49"/>
    <mergeCell ref="B50:C50"/>
    <mergeCell ref="D50:E50"/>
    <mergeCell ref="B44:C44"/>
    <mergeCell ref="D44:E44"/>
    <mergeCell ref="B45:C45"/>
    <mergeCell ref="D45:E45"/>
    <mergeCell ref="B46:C46"/>
    <mergeCell ref="D46:E46"/>
    <mergeCell ref="B40:C40"/>
  </mergeCells>
  <dataValidations count="2">
    <dataValidation allowBlank="1" showErrorMessage="1" promptTitle="Select PHA Write-In" sqref="D42:E46" xr:uid="{5C356904-FD99-48DF-8F28-0ACFC660BBFF}"/>
    <dataValidation errorStyle="information" allowBlank="1" showInputMessage="1" showErrorMessage="1" errorTitle="Non Valid Adjustment" error="Please Select a Valid PHA Write-in adjustment." sqref="K42:L46 H42:I46 N42:O46" xr:uid="{CB5E9D80-331E-4A5C-AC60-5A3820EBDC3C}"/>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49DAA5A-CF95-4BBD-B3E7-B46E124A609D}">
          <x14:formula1>
            <xm:f>DropDown!$C$2:$C$4</xm:f>
          </x14:formula1>
          <xm:sqref>F23:G23 J23 M23</xm:sqref>
        </x14:dataValidation>
        <x14:dataValidation type="list" allowBlank="1" showInputMessage="1" showErrorMessage="1" xr:uid="{AA2E3C2E-9233-4F65-A39C-0C6D1F78E54C}">
          <x14:formula1>
            <xm:f>DropDown!$E$1:$E$3</xm:f>
          </x14:formula1>
          <xm:sqref>D53:E53</xm:sqref>
        </x14:dataValidation>
        <x14:dataValidation type="list" allowBlank="1" showInputMessage="1" showErrorMessage="1" xr:uid="{4A1E7676-0AF3-490D-BCBB-893DE70A1A75}">
          <x14:formula1>
            <xm:f>DropDown!$B$2:$B$3</xm:f>
          </x14:formula1>
          <xm:sqref>F34:G40 F42:G46 J19:J22 F19:G22 M19:M22 J34:J40 M34:M40 J42:J46 M42:M46 M24:M32 J24:J32 F24:G32</xm:sqref>
        </x14:dataValidation>
        <x14:dataValidation type="list" allowBlank="1" showInputMessage="1" showErrorMessage="1" xr:uid="{6B9FFD75-1D46-45AE-B908-EF6C671FF3E9}">
          <x14:formula1>
            <xm:f>DropDown!$A$2:$A$10</xm:f>
          </x14:formula1>
          <xm:sqref>F18:G18 J18 M18</xm:sqref>
        </x14:dataValidation>
        <x14:dataValidation type="list" allowBlank="1" showInputMessage="1" showErrorMessage="1" xr:uid="{E31650BC-AD11-4F24-8DB2-3A55874BF5FE}">
          <x14:formula1>
            <xm:f>DropDown!$F$1:$F$6</xm:f>
          </x14:formula1>
          <xm:sqref>G11:O11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H11"/>
  <sheetViews>
    <sheetView workbookViewId="0">
      <selection activeCell="H5" sqref="H5"/>
    </sheetView>
  </sheetViews>
  <sheetFormatPr defaultRowHeight="14.5" x14ac:dyDescent="0.35"/>
  <cols>
    <col min="1" max="1" width="10.54296875" style="1" bestFit="1" customWidth="1"/>
    <col min="2" max="2" width="9.08984375" style="1"/>
    <col min="4" max="6" width="25.54296875" bestFit="1" customWidth="1"/>
    <col min="7" max="7" width="23.08984375" bestFit="1" customWidth="1"/>
  </cols>
  <sheetData>
    <row r="1" spans="1:8" s="176" customFormat="1" ht="15" thickBot="1" x14ac:dyDescent="0.4">
      <c r="A1" s="179" t="s">
        <v>134</v>
      </c>
      <c r="B1" s="179" t="s">
        <v>135</v>
      </c>
      <c r="C1" s="179" t="s">
        <v>136</v>
      </c>
      <c r="D1" s="180" t="s">
        <v>51</v>
      </c>
      <c r="E1" s="180" t="s">
        <v>206</v>
      </c>
      <c r="F1" s="180" t="s">
        <v>234</v>
      </c>
      <c r="G1" s="180" t="s">
        <v>235</v>
      </c>
      <c r="H1" s="180" t="s">
        <v>242</v>
      </c>
    </row>
    <row r="2" spans="1:8" ht="15" thickTop="1" x14ac:dyDescent="0.35">
      <c r="A2" s="1">
        <v>0</v>
      </c>
      <c r="B2" s="1" t="s">
        <v>29</v>
      </c>
      <c r="C2" t="s">
        <v>31</v>
      </c>
      <c r="D2" t="str">
        <f>'Rent Adjustment Worksheet'!$B25</f>
        <v>PHA write-in (if applicable)</v>
      </c>
      <c r="E2" t="s">
        <v>203</v>
      </c>
      <c r="F2" t="s">
        <v>219</v>
      </c>
      <c r="G2" t="s">
        <v>236</v>
      </c>
      <c r="H2" t="s">
        <v>31</v>
      </c>
    </row>
    <row r="3" spans="1:8" x14ac:dyDescent="0.35">
      <c r="A3" s="1">
        <v>0.5</v>
      </c>
      <c r="B3" s="1" t="s">
        <v>30</v>
      </c>
      <c r="C3" t="s">
        <v>137</v>
      </c>
      <c r="D3" t="str">
        <f>'Rent Adjustment Worksheet'!$B26</f>
        <v>PHA write-in (if applicable)</v>
      </c>
      <c r="E3" t="s">
        <v>130</v>
      </c>
      <c r="F3" t="s">
        <v>220</v>
      </c>
      <c r="G3" t="s">
        <v>237</v>
      </c>
      <c r="H3" t="s">
        <v>243</v>
      </c>
    </row>
    <row r="4" spans="1:8" x14ac:dyDescent="0.35">
      <c r="A4" s="1">
        <v>1</v>
      </c>
      <c r="C4" t="s">
        <v>138</v>
      </c>
      <c r="D4" t="str">
        <f>'Rent Adjustment Worksheet'!$B27</f>
        <v>PHA write-in (if applicable)</v>
      </c>
      <c r="F4" t="s">
        <v>222</v>
      </c>
      <c r="H4" t="s">
        <v>247</v>
      </c>
    </row>
    <row r="5" spans="1:8" x14ac:dyDescent="0.35">
      <c r="A5" s="1">
        <v>1.5</v>
      </c>
      <c r="D5" t="str">
        <f>'Rent Adjustment Worksheet'!$B28</f>
        <v>PHA write-in (if applicable)</v>
      </c>
      <c r="F5" t="s">
        <v>221</v>
      </c>
    </row>
    <row r="6" spans="1:8" x14ac:dyDescent="0.35">
      <c r="A6" s="1">
        <v>2</v>
      </c>
      <c r="D6" t="str">
        <f>'Rent Adjustment Worksheet'!$B29</f>
        <v>PHA write-in (if applicable)</v>
      </c>
      <c r="F6" t="s">
        <v>223</v>
      </c>
    </row>
    <row r="7" spans="1:8" x14ac:dyDescent="0.35">
      <c r="A7" s="1">
        <v>2.5</v>
      </c>
    </row>
    <row r="8" spans="1:8" x14ac:dyDescent="0.35">
      <c r="A8" s="1">
        <v>3</v>
      </c>
    </row>
    <row r="9" spans="1:8" x14ac:dyDescent="0.35">
      <c r="A9" s="1">
        <v>3.5</v>
      </c>
    </row>
    <row r="10" spans="1:8" x14ac:dyDescent="0.35">
      <c r="A10" s="1">
        <v>4</v>
      </c>
    </row>
    <row r="11" spans="1:8" x14ac:dyDescent="0.35">
      <c r="A11" s="1">
        <v>4.5</v>
      </c>
    </row>
  </sheetData>
  <customSheetViews>
    <customSheetView guid="{A4B793CE-738E-4476-8B1F-D42BECFCF658}">
      <selection activeCell="D5" sqref="D5"/>
      <pageMargins left="0.7" right="0.7" top="0.75" bottom="0.75" header="0.3" footer="0.3"/>
    </customSheetView>
  </customSheetView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A9A4-F957-439C-9856-4C879A826D04}">
  <sheetPr codeName="Sheet23"/>
  <dimension ref="A1:N60"/>
  <sheetViews>
    <sheetView workbookViewId="0">
      <selection sqref="A1:XFD1048576"/>
    </sheetView>
  </sheetViews>
  <sheetFormatPr defaultRowHeight="14.5" x14ac:dyDescent="0.35"/>
  <cols>
    <col min="1" max="2" width="1.6328125" customWidth="1"/>
    <col min="3" max="3" width="16.08984375" style="18" customWidth="1"/>
    <col min="4" max="4" width="20.08984375" style="18" customWidth="1"/>
    <col min="5" max="6" width="9.36328125" style="1" customWidth="1"/>
    <col min="7" max="8" width="9.36328125" customWidth="1"/>
    <col min="9" max="9" width="10.08984375" style="1" customWidth="1"/>
    <col min="10" max="11" width="10.08984375" customWidth="1"/>
    <col min="12" max="12" width="10.08984375" style="1" customWidth="1"/>
    <col min="13" max="14" width="10.08984375" customWidth="1"/>
  </cols>
  <sheetData>
    <row r="1" spans="1:14" x14ac:dyDescent="0.35">
      <c r="A1" s="206" t="s">
        <v>40</v>
      </c>
      <c r="B1" s="206"/>
      <c r="C1" s="206"/>
      <c r="D1" s="206"/>
      <c r="E1" s="206"/>
      <c r="F1" s="206"/>
      <c r="G1" s="206"/>
      <c r="H1" s="206"/>
      <c r="I1" s="206"/>
      <c r="J1" s="206"/>
      <c r="K1" s="206"/>
      <c r="L1" s="207" t="s">
        <v>43</v>
      </c>
      <c r="M1" s="207"/>
      <c r="N1" s="207"/>
    </row>
    <row r="2" spans="1:14" x14ac:dyDescent="0.35">
      <c r="A2" s="208" t="s">
        <v>42</v>
      </c>
      <c r="B2" s="208"/>
      <c r="C2" s="208"/>
      <c r="D2" s="208"/>
      <c r="E2" s="208"/>
      <c r="F2" s="208"/>
      <c r="G2" s="208"/>
      <c r="H2" s="208"/>
      <c r="I2" s="208"/>
      <c r="J2" s="208"/>
      <c r="K2" s="208"/>
      <c r="L2" s="207" t="s">
        <v>44</v>
      </c>
      <c r="M2" s="207"/>
      <c r="N2" s="207"/>
    </row>
    <row r="3" spans="1:14" x14ac:dyDescent="0.35">
      <c r="A3" s="208" t="s">
        <v>41</v>
      </c>
      <c r="B3" s="208"/>
      <c r="C3" s="208"/>
      <c r="D3" s="208"/>
      <c r="E3" s="208"/>
      <c r="F3" s="208"/>
      <c r="G3" s="208"/>
      <c r="H3" s="208"/>
      <c r="I3" s="208"/>
      <c r="J3" s="208"/>
      <c r="K3" s="208"/>
      <c r="L3" s="208"/>
      <c r="M3" s="208"/>
      <c r="N3" s="208"/>
    </row>
    <row r="4" spans="1:14" ht="54" customHeight="1" x14ac:dyDescent="0.35">
      <c r="A4" s="209" t="s">
        <v>124</v>
      </c>
      <c r="B4" s="209"/>
      <c r="C4" s="209"/>
      <c r="D4" s="209"/>
      <c r="E4" s="209"/>
      <c r="F4" s="209"/>
      <c r="G4" s="209"/>
      <c r="H4" s="209"/>
      <c r="I4" s="209"/>
      <c r="J4" s="209"/>
      <c r="K4" s="209"/>
      <c r="L4" s="209"/>
      <c r="M4" s="209"/>
      <c r="N4" s="209"/>
    </row>
    <row r="5" spans="1:14" ht="16" thickBot="1" x14ac:dyDescent="0.4">
      <c r="A5" s="210">
        <v>1</v>
      </c>
      <c r="B5" s="210"/>
      <c r="C5" s="51" t="s">
        <v>55</v>
      </c>
      <c r="D5" s="263" t="s">
        <v>54</v>
      </c>
      <c r="E5" s="264"/>
      <c r="F5" s="213" t="s">
        <v>186</v>
      </c>
      <c r="G5" s="214"/>
      <c r="H5" s="214"/>
      <c r="I5" s="214"/>
      <c r="J5" s="214"/>
      <c r="K5" s="214"/>
      <c r="L5" s="214"/>
      <c r="M5" s="214"/>
      <c r="N5" s="214"/>
    </row>
    <row r="6" spans="1:14" x14ac:dyDescent="0.35">
      <c r="A6" s="243">
        <v>2</v>
      </c>
      <c r="B6" s="244"/>
      <c r="C6" s="249" t="s">
        <v>45</v>
      </c>
      <c r="D6" s="250"/>
      <c r="E6" s="251"/>
      <c r="F6" s="252" t="s">
        <v>61</v>
      </c>
      <c r="G6" s="253"/>
      <c r="H6" s="254"/>
      <c r="I6" s="252" t="s">
        <v>62</v>
      </c>
      <c r="J6" s="253"/>
      <c r="K6" s="254"/>
      <c r="L6" s="252" t="s">
        <v>63</v>
      </c>
      <c r="M6" s="253"/>
      <c r="N6" s="255"/>
    </row>
    <row r="7" spans="1:14" x14ac:dyDescent="0.35">
      <c r="A7" s="245"/>
      <c r="B7" s="246"/>
      <c r="C7" s="49" t="s">
        <v>56</v>
      </c>
      <c r="D7" s="268" t="s">
        <v>125</v>
      </c>
      <c r="E7" s="269"/>
      <c r="F7" s="265" t="s">
        <v>183</v>
      </c>
      <c r="G7" s="266"/>
      <c r="H7" s="267"/>
      <c r="I7" s="265" t="s">
        <v>183</v>
      </c>
      <c r="J7" s="266"/>
      <c r="K7" s="267"/>
      <c r="L7" s="265" t="s">
        <v>183</v>
      </c>
      <c r="M7" s="266"/>
      <c r="N7" s="267"/>
    </row>
    <row r="8" spans="1:14" x14ac:dyDescent="0.35">
      <c r="A8" s="245"/>
      <c r="B8" s="246"/>
      <c r="C8" s="49" t="s">
        <v>57</v>
      </c>
      <c r="D8" s="49" t="s">
        <v>59</v>
      </c>
      <c r="E8" s="50" t="s">
        <v>58</v>
      </c>
      <c r="F8" s="265" t="s">
        <v>184</v>
      </c>
      <c r="G8" s="266"/>
      <c r="H8" s="267"/>
      <c r="I8" s="265" t="s">
        <v>184</v>
      </c>
      <c r="J8" s="266"/>
      <c r="K8" s="267"/>
      <c r="L8" s="265" t="s">
        <v>184</v>
      </c>
      <c r="M8" s="266"/>
      <c r="N8" s="267"/>
    </row>
    <row r="9" spans="1:14" x14ac:dyDescent="0.35">
      <c r="A9" s="245"/>
      <c r="B9" s="246"/>
      <c r="C9" s="236" t="s">
        <v>0</v>
      </c>
      <c r="D9" s="237"/>
      <c r="E9" s="240" t="s">
        <v>16</v>
      </c>
      <c r="F9" s="229" t="s">
        <v>16</v>
      </c>
      <c r="G9" s="231" t="s">
        <v>19</v>
      </c>
      <c r="H9" s="242"/>
      <c r="I9" s="229" t="s">
        <v>16</v>
      </c>
      <c r="J9" s="231" t="s">
        <v>19</v>
      </c>
      <c r="K9" s="242"/>
      <c r="L9" s="229" t="s">
        <v>16</v>
      </c>
      <c r="M9" s="231" t="s">
        <v>19</v>
      </c>
      <c r="N9" s="232"/>
    </row>
    <row r="10" spans="1:14" x14ac:dyDescent="0.35">
      <c r="A10" s="247"/>
      <c r="B10" s="248"/>
      <c r="C10" s="238"/>
      <c r="D10" s="239"/>
      <c r="E10" s="241"/>
      <c r="F10" s="230"/>
      <c r="G10" s="16" t="s">
        <v>17</v>
      </c>
      <c r="H10" s="17" t="s">
        <v>18</v>
      </c>
      <c r="I10" s="230"/>
      <c r="J10" s="16" t="s">
        <v>17</v>
      </c>
      <c r="K10" s="17" t="s">
        <v>18</v>
      </c>
      <c r="L10" s="230"/>
      <c r="M10" s="16" t="s">
        <v>17</v>
      </c>
      <c r="N10" s="52" t="s">
        <v>18</v>
      </c>
    </row>
    <row r="11" spans="1:14" x14ac:dyDescent="0.35">
      <c r="A11" s="233" t="s">
        <v>120</v>
      </c>
      <c r="B11" s="234"/>
      <c r="C11" s="234"/>
      <c r="D11" s="234"/>
      <c r="E11" s="234"/>
      <c r="F11" s="234"/>
      <c r="G11" s="234"/>
      <c r="H11" s="234"/>
      <c r="I11" s="234"/>
      <c r="J11" s="234"/>
      <c r="K11" s="234"/>
      <c r="L11" s="234"/>
      <c r="M11" s="234"/>
      <c r="N11" s="235"/>
    </row>
    <row r="12" spans="1:14" x14ac:dyDescent="0.35">
      <c r="A12" s="226">
        <v>3</v>
      </c>
      <c r="B12" s="227"/>
      <c r="C12" s="228" t="s">
        <v>60</v>
      </c>
      <c r="D12" s="227"/>
      <c r="E12" s="9">
        <v>0</v>
      </c>
      <c r="F12" s="7"/>
      <c r="G12" s="11">
        <f>-IF(F12&gt;$E12,((F12-$E12)*F$45)*VLOOKUP($C12,'Rent Adjustment Worksheet'!$A:$C,3,FALSE),0)</f>
        <v>0</v>
      </c>
      <c r="H12" s="11" t="e">
        <f>-IF(F12&gt;$E12,0,((F12-$E12)*F$45)*VLOOKUP($C12,'Rent Adjustment Worksheet'!$A:$C,3,FALSE))</f>
        <v>#N/A</v>
      </c>
      <c r="I12" s="7">
        <v>0</v>
      </c>
      <c r="J12" s="11">
        <f>-IF(I12&gt;$E12,((I12-$E12)*I$45)*VLOOKUP($C12,'Rent Adjustment Worksheet'!$A:$C,3,FALSE),0)</f>
        <v>0</v>
      </c>
      <c r="K12" s="11" t="e">
        <f>-IF(I12&gt;$E12,0,((I12-$E12)*I$45)*VLOOKUP($C12,'Rent Adjustment Worksheet'!$A:$C,3,FALSE))</f>
        <v>#N/A</v>
      </c>
      <c r="L12" s="7">
        <v>0</v>
      </c>
      <c r="M12" s="11">
        <f>-IF(L12&gt;$E12,((L12-$E12)*L$45)*VLOOKUP($C12,'Rent Adjustment Worksheet'!$A:$C,3,FALSE),0)</f>
        <v>0</v>
      </c>
      <c r="N12" s="53" t="e">
        <f>-IF(L12&gt;$E12,0,((L12-$E12)*L$45)*VLOOKUP($C12,'Rent Adjustment Worksheet'!$A:$C,3,FALSE))</f>
        <v>#N/A</v>
      </c>
    </row>
    <row r="13" spans="1:14" x14ac:dyDescent="0.35">
      <c r="A13" s="226">
        <v>4</v>
      </c>
      <c r="B13" s="227"/>
      <c r="C13" s="228" t="s">
        <v>20</v>
      </c>
      <c r="D13" s="227"/>
      <c r="E13" s="76">
        <v>0</v>
      </c>
      <c r="F13" s="55">
        <v>0</v>
      </c>
      <c r="G13" s="56">
        <f>-IF($F$13&gt;$E$13,($F$13-$E$13)/(10*VLOOKUP($C13,'Rent Adjustment Worksheet'!$A:$C,3,0)))</f>
        <v>0</v>
      </c>
      <c r="H13" s="56" t="e">
        <f>-IF($F$13&gt;$E$13,0,($F$13-$E$13)/(10*VLOOKUP($C13,'Rent Adjustment Worksheet'!$A:$C,3,0)))</f>
        <v>#DIV/0!</v>
      </c>
      <c r="I13" s="55">
        <v>0</v>
      </c>
      <c r="J13" s="56">
        <f>-IF($I$13&gt;$E$13,($I$13-$E$13)/(10*VLOOKUP($C13,'Rent Adjustment Worksheet'!$A:$C,3,0)))</f>
        <v>0</v>
      </c>
      <c r="K13" s="56" t="e">
        <f>-IF($I$13&gt;$E$13,0,($I$13-$E$13)/(10*VLOOKUP($C13,'Rent Adjustment Worksheet'!$A:$C,3,0)))</f>
        <v>#DIV/0!</v>
      </c>
      <c r="L13" s="55">
        <v>0</v>
      </c>
      <c r="M13" s="56">
        <f>-IF($L$13&gt;$E$13,($L$13-$E$13)/(10*VLOOKUP($C13,'Rent Adjustment Worksheet'!$A:$C,3,0)))</f>
        <v>0</v>
      </c>
      <c r="N13" s="58" t="e">
        <f>-IF($L$13&gt;$E$13,0,($L$13-$E$13)/(10*VLOOKUP($C13,'Rent Adjustment Worksheet'!$A:$C,3,0)))</f>
        <v>#DIV/0!</v>
      </c>
    </row>
    <row r="14" spans="1:14" x14ac:dyDescent="0.35">
      <c r="A14" s="226">
        <v>5</v>
      </c>
      <c r="B14" s="227"/>
      <c r="C14" s="228" t="s">
        <v>21</v>
      </c>
      <c r="D14" s="227"/>
      <c r="E14" s="9">
        <v>0</v>
      </c>
      <c r="F14" s="7">
        <v>0</v>
      </c>
      <c r="G14" s="56">
        <f>-IF($F$14&gt;$E$14, ($F$14-$E$14)*'Rent Adjustment Worksheet'!$C$14, 0)</f>
        <v>0</v>
      </c>
      <c r="H14" s="56">
        <f>-IF($F$14&lt;$E$14, ($F$14-$E$14)*'Rent Adjustment Worksheet'!$C$14, 0)</f>
        <v>0</v>
      </c>
      <c r="I14" s="7">
        <v>0</v>
      </c>
      <c r="J14" s="56">
        <f>-IF($I$14&gt;$E$14, ($I$14-$E$14)*'Rent Adjustment Worksheet'!$C$14, 0)</f>
        <v>0</v>
      </c>
      <c r="K14" s="56">
        <f>-IF($I$14&lt;$E$14, ($I$14-$E$14)*'Rent Adjustment Worksheet'!$C$14, 0)</f>
        <v>0</v>
      </c>
      <c r="L14" s="7">
        <v>0</v>
      </c>
      <c r="M14" s="56">
        <f>-IF($L$14&gt;$E$14, ($L$14-$E$14)*'Rent Adjustment Worksheet'!$C$14, 0)</f>
        <v>0</v>
      </c>
      <c r="N14" s="58">
        <f>-IF($L$14&lt;$E$14, ($L$14-$E$14)*'Rent Adjustment Worksheet'!$C$14, 0)</f>
        <v>0</v>
      </c>
    </row>
    <row r="15" spans="1:14" x14ac:dyDescent="0.35">
      <c r="A15" s="226">
        <v>6</v>
      </c>
      <c r="B15" s="227"/>
      <c r="C15" s="228" t="s">
        <v>12</v>
      </c>
      <c r="D15" s="227"/>
      <c r="E15" s="76" t="s">
        <v>30</v>
      </c>
      <c r="F15" s="55" t="s">
        <v>30</v>
      </c>
      <c r="G15" s="56">
        <f>IF(AND($E15="N",F15="Y"),-VLOOKUP($C15,'Rent Adjustment Worksheet'!$B:$C,2,FALSE),0)</f>
        <v>0</v>
      </c>
      <c r="H15" s="56">
        <f>IF(AND($E15="Y",F15="N"),VLOOKUP($C15,'Rent Adjustment Worksheet'!$B:$C,2,FALSE),0)</f>
        <v>0</v>
      </c>
      <c r="I15" s="55" t="s">
        <v>30</v>
      </c>
      <c r="J15" s="56">
        <f>IF(AND($E15="N",I15="Y"),-VLOOKUP($C15,'Rent Adjustment Worksheet'!$B:$C,2,FALSE),0)</f>
        <v>0</v>
      </c>
      <c r="K15" s="56">
        <f>IF(AND($E15="Y",I15="N"),VLOOKUP($C15,'Rent Adjustment Worksheet'!$B:$C,2,FALSE),0)</f>
        <v>0</v>
      </c>
      <c r="L15" s="55" t="s">
        <v>30</v>
      </c>
      <c r="M15" s="56">
        <f>IF(AND($E15="N",L15="Y"),-VLOOKUP($C15,'Rent Adjustment Worksheet'!$B:$C,2,FALSE),0)</f>
        <v>0</v>
      </c>
      <c r="N15" s="58">
        <f>IF(AND($E15="Y",L15="N"),VLOOKUP($C15,'Rent Adjustment Worksheet'!$B:$C,2,FALSE),0)</f>
        <v>0</v>
      </c>
    </row>
    <row r="16" spans="1:14" x14ac:dyDescent="0.35">
      <c r="A16" s="226">
        <v>7</v>
      </c>
      <c r="B16" s="227"/>
      <c r="C16" s="228" t="s">
        <v>8</v>
      </c>
      <c r="D16" s="227"/>
      <c r="E16" s="76" t="s">
        <v>30</v>
      </c>
      <c r="F16" s="55" t="s">
        <v>30</v>
      </c>
      <c r="G16" s="56">
        <f>IF(AND($E16="N",F16="Y"),-VLOOKUP($C16,'Rent Adjustment Worksheet'!$B:$C,2,FALSE),0)</f>
        <v>0</v>
      </c>
      <c r="H16" s="56">
        <f>IF(AND($E16="Y",F16="N"),VLOOKUP($C16,'Rent Adjustment Worksheet'!$B:$C,2,FALSE),0)</f>
        <v>0</v>
      </c>
      <c r="I16" s="55" t="s">
        <v>30</v>
      </c>
      <c r="J16" s="56">
        <f>IF(AND($E16="N",I16="Y"),-VLOOKUP($C16,'Rent Adjustment Worksheet'!$B:$C,2,FALSE),0)</f>
        <v>0</v>
      </c>
      <c r="K16" s="56">
        <f>IF(AND($E16="Y",I16="N"),VLOOKUP($C16,'Rent Adjustment Worksheet'!$B:$C,2,FALSE),0)</f>
        <v>0</v>
      </c>
      <c r="L16" s="55" t="s">
        <v>30</v>
      </c>
      <c r="M16" s="56">
        <f>IF(AND($E16="N",L16="Y"),-VLOOKUP($C16,'Rent Adjustment Worksheet'!$B:$C,2,FALSE),0)</f>
        <v>0</v>
      </c>
      <c r="N16" s="58">
        <f>IF(AND($E16="Y",L16="N"),VLOOKUP($C16,'Rent Adjustment Worksheet'!$B:$C,2,FALSE),0)</f>
        <v>0</v>
      </c>
    </row>
    <row r="17" spans="1:14" x14ac:dyDescent="0.35">
      <c r="A17" s="226">
        <v>8</v>
      </c>
      <c r="B17" s="227"/>
      <c r="C17" s="228" t="s">
        <v>11</v>
      </c>
      <c r="D17" s="227"/>
      <c r="E17" s="76" t="s">
        <v>30</v>
      </c>
      <c r="F17" s="55" t="s">
        <v>30</v>
      </c>
      <c r="G17" s="56">
        <f>IF(AND($E17="N",F17="Y"),-VLOOKUP($C17,'Rent Adjustment Worksheet'!$B:$C,2,FALSE),0)</f>
        <v>0</v>
      </c>
      <c r="H17" s="56">
        <f>IF(AND($E17="Y",F17="N"),VLOOKUP($C17,'Rent Adjustment Worksheet'!$B:$C,2,FALSE),0)</f>
        <v>0</v>
      </c>
      <c r="I17" s="55" t="s">
        <v>30</v>
      </c>
      <c r="J17" s="56">
        <f>IF(AND($E17="N",I17="Y"),-VLOOKUP($C17,'Rent Adjustment Worksheet'!$B:$C,2,FALSE),0)</f>
        <v>0</v>
      </c>
      <c r="K17" s="56">
        <f>IF(AND($E17="Y",I17="N"),VLOOKUP($C17,'Rent Adjustment Worksheet'!$B:$C,2,FALSE),0)</f>
        <v>0</v>
      </c>
      <c r="L17" s="55" t="s">
        <v>30</v>
      </c>
      <c r="M17" s="56">
        <f>IF(AND($E17="N",L17="Y"),-VLOOKUP($C17,'Rent Adjustment Worksheet'!$B:$C,2,FALSE),0)</f>
        <v>0</v>
      </c>
      <c r="N17" s="58">
        <f>IF(AND($E17="Y",L17="N"),VLOOKUP($C17,'Rent Adjustment Worksheet'!$B:$C,2,FALSE),0)</f>
        <v>0</v>
      </c>
    </row>
    <row r="18" spans="1:14" x14ac:dyDescent="0.35">
      <c r="A18" s="226">
        <v>9</v>
      </c>
      <c r="B18" s="227"/>
      <c r="C18" s="228" t="s">
        <v>14</v>
      </c>
      <c r="D18" s="227"/>
      <c r="E18" s="76" t="s">
        <v>30</v>
      </c>
      <c r="F18" s="55" t="s">
        <v>30</v>
      </c>
      <c r="G18" s="56">
        <f>IF(AND($E18="N",F18="Y"),-VLOOKUP($C18,'Rent Adjustment Worksheet'!$B:$C,2,FALSE),0)</f>
        <v>0</v>
      </c>
      <c r="H18" s="56">
        <f>IF(AND($E18="Y",F18="N"),VLOOKUP($C18,'Rent Adjustment Worksheet'!$B:$C,2,FALSE),0)</f>
        <v>0</v>
      </c>
      <c r="I18" s="55" t="s">
        <v>30</v>
      </c>
      <c r="J18" s="56">
        <f>IF(AND($E18="N",I18="Y"),-VLOOKUP($C18,'Rent Adjustment Worksheet'!$B:$C,2,FALSE),0)</f>
        <v>0</v>
      </c>
      <c r="K18" s="56">
        <f>IF(AND($E18="Y",I18="N"),VLOOKUP($C18,'Rent Adjustment Worksheet'!$B:$C,2,FALSE),0)</f>
        <v>0</v>
      </c>
      <c r="L18" s="55" t="s">
        <v>30</v>
      </c>
      <c r="M18" s="56">
        <f>IF(AND($E18="N",L18="Y"),-VLOOKUP($C18,'Rent Adjustment Worksheet'!$B:$C,2,FALSE),0)</f>
        <v>0</v>
      </c>
      <c r="N18" s="58">
        <f>IF(AND($E18="Y",L18="N"),VLOOKUP($C18,'Rent Adjustment Worksheet'!$B:$C,2,FALSE),0)</f>
        <v>0</v>
      </c>
    </row>
    <row r="19" spans="1:14" x14ac:dyDescent="0.35">
      <c r="A19" s="226">
        <v>10</v>
      </c>
      <c r="B19" s="227"/>
      <c r="C19" s="228" t="s">
        <v>38</v>
      </c>
      <c r="D19" s="227"/>
      <c r="E19" s="76" t="s">
        <v>31</v>
      </c>
      <c r="F19" s="55" t="s">
        <v>31</v>
      </c>
      <c r="G19" s="56" t="e">
        <f>#REF!</f>
        <v>#REF!</v>
      </c>
      <c r="H19" s="56" t="e">
        <f>#REF!</f>
        <v>#REF!</v>
      </c>
      <c r="I19" s="55" t="s">
        <v>31</v>
      </c>
      <c r="J19" s="56" t="e">
        <f>#REF!</f>
        <v>#REF!</v>
      </c>
      <c r="K19" s="56" t="e">
        <f>#REF!</f>
        <v>#REF!</v>
      </c>
      <c r="L19" s="55" t="s">
        <v>31</v>
      </c>
      <c r="M19" s="56" t="e">
        <f>#REF!</f>
        <v>#REF!</v>
      </c>
      <c r="N19" s="58" t="e">
        <f>#REF!</f>
        <v>#REF!</v>
      </c>
    </row>
    <row r="20" spans="1:14" x14ac:dyDescent="0.35">
      <c r="A20" s="226">
        <v>11</v>
      </c>
      <c r="B20" s="227"/>
      <c r="C20" s="228" t="s">
        <v>15</v>
      </c>
      <c r="D20" s="227"/>
      <c r="E20" s="76" t="s">
        <v>30</v>
      </c>
      <c r="F20" s="55" t="s">
        <v>30</v>
      </c>
      <c r="G20" s="56">
        <f>IF(AND($E20="N",F20="Y"),-VLOOKUP($C20,'Rent Adjustment Worksheet'!$B:$C,2,FALSE),0)</f>
        <v>0</v>
      </c>
      <c r="H20" s="56">
        <f>IF(AND($E20="Y",F20="N"),VLOOKUP($C20,'Rent Adjustment Worksheet'!$B:$C,2,FALSE),0)</f>
        <v>0</v>
      </c>
      <c r="I20" s="55" t="s">
        <v>30</v>
      </c>
      <c r="J20" s="56">
        <f>IF(AND($E20="N",I20="Y"),-VLOOKUP($C20,'Rent Adjustment Worksheet'!$B:$C,2,FALSE),0)</f>
        <v>0</v>
      </c>
      <c r="K20" s="56">
        <f>IF(AND($E20="Y",I20="N"),VLOOKUP($C20,'Rent Adjustment Worksheet'!$B:$C,2,FALSE),0)</f>
        <v>0</v>
      </c>
      <c r="L20" s="55" t="s">
        <v>30</v>
      </c>
      <c r="M20" s="56">
        <f>IF(AND($E20="N",L20="Y"),-VLOOKUP($C20,'Rent Adjustment Worksheet'!$B:$C,2,FALSE),0)</f>
        <v>0</v>
      </c>
      <c r="N20" s="58">
        <f>IF(AND($E20="Y",L20="N"),VLOOKUP($C20,'Rent Adjustment Worksheet'!$B:$C,2,FALSE),0)</f>
        <v>0</v>
      </c>
    </row>
    <row r="21" spans="1:14" x14ac:dyDescent="0.35">
      <c r="A21" s="226">
        <v>12</v>
      </c>
      <c r="B21" s="227"/>
      <c r="C21" s="228" t="s">
        <v>9</v>
      </c>
      <c r="D21" s="227"/>
      <c r="E21" s="76" t="s">
        <v>30</v>
      </c>
      <c r="F21" s="55" t="s">
        <v>30</v>
      </c>
      <c r="G21" s="56">
        <f>IF(AND($E21="N",F21="Y"),-VLOOKUP($C21,'Rent Adjustment Worksheet'!$B:$C,2,FALSE),0)</f>
        <v>0</v>
      </c>
      <c r="H21" s="56">
        <f>IF(AND($E21="Y",F21="N"),VLOOKUP($C21,'Rent Adjustment Worksheet'!$B:$C,2,FALSE),0)</f>
        <v>0</v>
      </c>
      <c r="I21" s="55" t="s">
        <v>30</v>
      </c>
      <c r="J21" s="56">
        <f>IF(AND($E21="N",I21="Y"),-VLOOKUP($C21,'Rent Adjustment Worksheet'!$B:$C,2,FALSE),0)</f>
        <v>0</v>
      </c>
      <c r="K21" s="56">
        <f>IF(AND($E21="Y",I21="N"),VLOOKUP($C21,'Rent Adjustment Worksheet'!$B:$C,2,FALSE),0)</f>
        <v>0</v>
      </c>
      <c r="L21" s="55" t="s">
        <v>30</v>
      </c>
      <c r="M21" s="56">
        <f>IF(AND($E21="N",L21="Y"),-VLOOKUP($C21,'Rent Adjustment Worksheet'!$B:$C,2,FALSE),0)</f>
        <v>0</v>
      </c>
      <c r="N21" s="58">
        <f>IF(AND($E21="Y",L21="N"),VLOOKUP($C21,'Rent Adjustment Worksheet'!$B:$C,2,FALSE),0)</f>
        <v>0</v>
      </c>
    </row>
    <row r="22" spans="1:14" x14ac:dyDescent="0.35">
      <c r="A22" s="226">
        <v>13</v>
      </c>
      <c r="B22" s="227"/>
      <c r="C22" s="228" t="s">
        <v>23</v>
      </c>
      <c r="D22" s="227"/>
      <c r="E22" s="76" t="s">
        <v>30</v>
      </c>
      <c r="F22" s="55" t="s">
        <v>30</v>
      </c>
      <c r="G22" s="56">
        <f>IF(AND($E22="N",F22="Y"),-VLOOKUP($C22,'Rent Adjustment Worksheet'!$B:$C,2,FALSE),0)</f>
        <v>0</v>
      </c>
      <c r="H22" s="56">
        <f>IF(AND($E22="Y",F22="N"),VLOOKUP($C22,'Rent Adjustment Worksheet'!$B:$C,2,FALSE),0)</f>
        <v>0</v>
      </c>
      <c r="I22" s="55" t="s">
        <v>30</v>
      </c>
      <c r="J22" s="56">
        <f>IF(AND($E22="N",I22="Y"),-VLOOKUP($C22,'Rent Adjustment Worksheet'!$B:$C,2,FALSE),0)</f>
        <v>0</v>
      </c>
      <c r="K22" s="56">
        <f>IF(AND($E22="Y",I22="N"),VLOOKUP($C22,'Rent Adjustment Worksheet'!$B:$C,2,FALSE),0)</f>
        <v>0</v>
      </c>
      <c r="L22" s="55" t="s">
        <v>30</v>
      </c>
      <c r="M22" s="56">
        <f>IF(AND($E22="N",L22="Y"),-VLOOKUP($C22,'Rent Adjustment Worksheet'!$B:$C,2,FALSE),0)</f>
        <v>0</v>
      </c>
      <c r="N22" s="58">
        <f>IF(AND($E22="Y",L22="N"),VLOOKUP($C22,'Rent Adjustment Worksheet'!$B:$C,2,FALSE),0)</f>
        <v>0</v>
      </c>
    </row>
    <row r="23" spans="1:14" x14ac:dyDescent="0.35">
      <c r="A23" s="226">
        <v>14</v>
      </c>
      <c r="B23" s="227"/>
      <c r="C23" s="228" t="s">
        <v>24</v>
      </c>
      <c r="D23" s="227"/>
      <c r="E23" s="76" t="s">
        <v>30</v>
      </c>
      <c r="F23" s="55" t="s">
        <v>30</v>
      </c>
      <c r="G23" s="56">
        <f>IF(AND($E23="N",F23="Y"),-VLOOKUP($C23,'Rent Adjustment Worksheet'!$B:$C,2,FALSE),0)</f>
        <v>0</v>
      </c>
      <c r="H23" s="56">
        <f>IF(AND($E23="Y",F23="N"),VLOOKUP($C23,'Rent Adjustment Worksheet'!$B:$C,2,FALSE),0)</f>
        <v>0</v>
      </c>
      <c r="I23" s="55" t="s">
        <v>30</v>
      </c>
      <c r="J23" s="56">
        <f>IF(AND($E23="N",I23="Y"),-VLOOKUP($C23,'Rent Adjustment Worksheet'!$B:$C,2,FALSE),0)</f>
        <v>0</v>
      </c>
      <c r="K23" s="56">
        <f>IF(AND($E23="Y",I23="N"),VLOOKUP($C23,'Rent Adjustment Worksheet'!$B:$C,2,FALSE),0)</f>
        <v>0</v>
      </c>
      <c r="L23" s="55" t="s">
        <v>30</v>
      </c>
      <c r="M23" s="56">
        <f>IF(AND($E23="N",L23="Y"),-VLOOKUP($C23,'Rent Adjustment Worksheet'!$B:$C,2,FALSE),0)</f>
        <v>0</v>
      </c>
      <c r="N23" s="58">
        <f>IF(AND($E23="Y",L23="N"),VLOOKUP($C23,'Rent Adjustment Worksheet'!$B:$C,2,FALSE),0)</f>
        <v>0</v>
      </c>
    </row>
    <row r="24" spans="1:14" x14ac:dyDescent="0.35">
      <c r="A24" s="226">
        <v>15</v>
      </c>
      <c r="B24" s="227"/>
      <c r="C24" s="228" t="s">
        <v>13</v>
      </c>
      <c r="D24" s="227"/>
      <c r="E24" s="76" t="s">
        <v>30</v>
      </c>
      <c r="F24" s="55" t="s">
        <v>30</v>
      </c>
      <c r="G24" s="56">
        <f>IF(AND($E24="N",F24="Y"),-VLOOKUP($C24,'Rent Adjustment Worksheet'!$B:$C,2,FALSE),0)</f>
        <v>0</v>
      </c>
      <c r="H24" s="56">
        <f>IF(AND($E24="Y",F24="N"),VLOOKUP($C24,'Rent Adjustment Worksheet'!$B:$C,2,FALSE),0)</f>
        <v>0</v>
      </c>
      <c r="I24" s="55" t="s">
        <v>30</v>
      </c>
      <c r="J24" s="56">
        <f>IF(AND($E24="N",I24="Y"),-VLOOKUP($C24,'Rent Adjustment Worksheet'!$B:$C,2,FALSE),0)</f>
        <v>0</v>
      </c>
      <c r="K24" s="56">
        <f>IF(AND($E24="Y",I24="N"),VLOOKUP($C24,'Rent Adjustment Worksheet'!$B:$C,2,FALSE),0)</f>
        <v>0</v>
      </c>
      <c r="L24" s="55" t="s">
        <v>30</v>
      </c>
      <c r="M24" s="56">
        <f>IF(AND($E24="N",L24="Y"),-VLOOKUP($C24,'Rent Adjustment Worksheet'!$B:$C,2,FALSE),0)</f>
        <v>0</v>
      </c>
      <c r="N24" s="58">
        <f>IF(AND($E24="Y",L24="N"),VLOOKUP($C24,'Rent Adjustment Worksheet'!$B:$C,2,FALSE),0)</f>
        <v>0</v>
      </c>
    </row>
    <row r="25" spans="1:14" x14ac:dyDescent="0.35">
      <c r="A25" s="226">
        <v>16</v>
      </c>
      <c r="B25" s="227"/>
      <c r="C25" s="228" t="s">
        <v>123</v>
      </c>
      <c r="D25" s="227"/>
      <c r="E25" s="76" t="s">
        <v>30</v>
      </c>
      <c r="F25" s="55" t="s">
        <v>30</v>
      </c>
      <c r="G25" s="56">
        <f>IF(AND($E25="N",F25="Y"),-VLOOKUP($C25,'Rent Adjustment Worksheet'!$B:$C,2,FALSE),0)</f>
        <v>0</v>
      </c>
      <c r="H25" s="56">
        <f>IF(AND($E25="Y",F25="N"),VLOOKUP($C25,'Rent Adjustment Worksheet'!$B:$C,2,FALSE),0)</f>
        <v>0</v>
      </c>
      <c r="I25" s="55" t="s">
        <v>30</v>
      </c>
      <c r="J25" s="56">
        <f>IF(AND($E25="N",I25="Y"),-VLOOKUP($C25,'Rent Adjustment Worksheet'!$B:$C,2,FALSE),0)</f>
        <v>0</v>
      </c>
      <c r="K25" s="56">
        <f>IF(AND($E25="Y",I25="N"),VLOOKUP($C25,'Rent Adjustment Worksheet'!$B:$C,2,FALSE),0)</f>
        <v>0</v>
      </c>
      <c r="L25" s="55" t="s">
        <v>30</v>
      </c>
      <c r="M25" s="56">
        <f>IF(AND($E25="N",L25="Y"),-VLOOKUP($C25,'Rent Adjustment Worksheet'!$B:$C,2,FALSE),0)</f>
        <v>0</v>
      </c>
      <c r="N25" s="58">
        <f>IF(AND($E25="Y",L25="N"),VLOOKUP($C25,'Rent Adjustment Worksheet'!$B:$C,2,FALSE),0)</f>
        <v>0</v>
      </c>
    </row>
    <row r="26" spans="1:14" x14ac:dyDescent="0.35">
      <c r="A26" s="226">
        <v>17</v>
      </c>
      <c r="B26" s="227"/>
      <c r="C26" s="228" t="s">
        <v>10</v>
      </c>
      <c r="D26" s="227"/>
      <c r="E26" s="76" t="s">
        <v>30</v>
      </c>
      <c r="F26" s="55" t="s">
        <v>30</v>
      </c>
      <c r="G26" s="56">
        <f>IF(AND($E26="N",F26="Y"),-VLOOKUP($C26,'Rent Adjustment Worksheet'!$B:$C,2,FALSE),0)</f>
        <v>0</v>
      </c>
      <c r="H26" s="56">
        <f>IF(AND($E26="Y",F26="N"),VLOOKUP($C26,'Rent Adjustment Worksheet'!$B:$C,2,FALSE),0)</f>
        <v>0</v>
      </c>
      <c r="I26" s="55" t="s">
        <v>30</v>
      </c>
      <c r="J26" s="56">
        <f>IF(AND($E26="N",I26="Y"),-VLOOKUP($C26,'Rent Adjustment Worksheet'!$B:$C,2,FALSE),0)</f>
        <v>0</v>
      </c>
      <c r="K26" s="56">
        <f>IF(AND($E26="Y",I26="N"),VLOOKUP($C26,'Rent Adjustment Worksheet'!$B:$C,2,FALSE),0)</f>
        <v>0</v>
      </c>
      <c r="L26" s="55" t="s">
        <v>30</v>
      </c>
      <c r="M26" s="56">
        <f>IF(AND($E26="N",L26="Y"),-VLOOKUP($C26,'Rent Adjustment Worksheet'!$B:$C,2,FALSE),0)</f>
        <v>0</v>
      </c>
      <c r="N26" s="58">
        <f>IF(AND($E26="Y",L26="N"),VLOOKUP($C26,'Rent Adjustment Worksheet'!$B:$C,2,FALSE),0)</f>
        <v>0</v>
      </c>
    </row>
    <row r="27" spans="1:14" x14ac:dyDescent="0.35">
      <c r="A27" s="226">
        <v>18</v>
      </c>
      <c r="B27" s="227"/>
      <c r="C27" s="228" t="s">
        <v>35</v>
      </c>
      <c r="D27" s="227"/>
      <c r="E27" s="76" t="s">
        <v>30</v>
      </c>
      <c r="F27" s="55" t="s">
        <v>30</v>
      </c>
      <c r="G27" s="56">
        <f>IF(AND($E27="N",F27="Y"),-VLOOKUP($C27,'Rent Adjustment Worksheet'!$B:$C,2,FALSE),0)</f>
        <v>0</v>
      </c>
      <c r="H27" s="56">
        <f>IF(AND($E27="Y",F27="N"),VLOOKUP($C27,'Rent Adjustment Worksheet'!$B:$C,2,FALSE),0)</f>
        <v>0</v>
      </c>
      <c r="I27" s="55" t="s">
        <v>30</v>
      </c>
      <c r="J27" s="56">
        <f>IF(AND($E27="N",I27="Y"),-VLOOKUP($C27,'Rent Adjustment Worksheet'!$B:$C,2,FALSE),0)</f>
        <v>0</v>
      </c>
      <c r="K27" s="56">
        <f>IF(AND($E27="Y",I27="N"),VLOOKUP($C27,'Rent Adjustment Worksheet'!$B:$C,2,FALSE),0)</f>
        <v>0</v>
      </c>
      <c r="L27" s="55" t="s">
        <v>30</v>
      </c>
      <c r="M27" s="56">
        <f>IF(AND($E27="N",L27="Y"),-VLOOKUP($C27,'Rent Adjustment Worksheet'!$B:$C,2,FALSE),0)</f>
        <v>0</v>
      </c>
      <c r="N27" s="58">
        <f>IF(AND($E27="Y",L27="N"),VLOOKUP($C27,'Rent Adjustment Worksheet'!$B:$C,2,FALSE),0)</f>
        <v>0</v>
      </c>
    </row>
    <row r="28" spans="1:14" x14ac:dyDescent="0.35">
      <c r="A28" s="226">
        <v>19</v>
      </c>
      <c r="B28" s="227"/>
      <c r="C28" s="228" t="s">
        <v>34</v>
      </c>
      <c r="D28" s="227"/>
      <c r="E28" s="76" t="s">
        <v>30</v>
      </c>
      <c r="F28" s="55" t="s">
        <v>30</v>
      </c>
      <c r="G28" s="56">
        <f>IF(AND($E28="N",F28="Y"),-VLOOKUP($C28,'Rent Adjustment Worksheet'!$B:$C,2,FALSE),0)</f>
        <v>0</v>
      </c>
      <c r="H28" s="56">
        <f>IF(AND($E28="Y",F28="N"),VLOOKUP($C28,'Rent Adjustment Worksheet'!$B:$C,2,FALSE),0)</f>
        <v>0</v>
      </c>
      <c r="I28" s="55" t="s">
        <v>30</v>
      </c>
      <c r="J28" s="56">
        <f>IF(AND($E28="N",I28="Y"),-VLOOKUP($C28,'Rent Adjustment Worksheet'!$B:$C,2,FALSE),0)</f>
        <v>0</v>
      </c>
      <c r="K28" s="56">
        <f>IF(AND($E28="Y",I28="N"),VLOOKUP($C28,'Rent Adjustment Worksheet'!$B:$C,2,FALSE),0)</f>
        <v>0</v>
      </c>
      <c r="L28" s="55" t="s">
        <v>30</v>
      </c>
      <c r="M28" s="56">
        <f>IF(AND($E28="N",L28="Y"),-VLOOKUP($C28,'Rent Adjustment Worksheet'!$B:$C,2,FALSE),0)</f>
        <v>0</v>
      </c>
      <c r="N28" s="58">
        <f>IF(AND($E28="Y",L28="N"),VLOOKUP($C28,'Rent Adjustment Worksheet'!$B:$C,2,FALSE),0)</f>
        <v>0</v>
      </c>
    </row>
    <row r="29" spans="1:14" x14ac:dyDescent="0.35">
      <c r="A29" s="226">
        <v>20</v>
      </c>
      <c r="B29" s="227"/>
      <c r="C29" s="228" t="s">
        <v>5</v>
      </c>
      <c r="D29" s="227"/>
      <c r="E29" s="76" t="s">
        <v>30</v>
      </c>
      <c r="F29" s="55" t="s">
        <v>30</v>
      </c>
      <c r="G29" s="56">
        <f>IF(AND($E29="N",F29="Y"),-VLOOKUP($C29,'Rent Adjustment Worksheet'!$B:$C,2,FALSE),0)</f>
        <v>0</v>
      </c>
      <c r="H29" s="56">
        <f>IF(AND($E29="Y",F29="N"),VLOOKUP($C29,'Rent Adjustment Worksheet'!$B:$C,2,FALSE),0)</f>
        <v>0</v>
      </c>
      <c r="I29" s="55" t="s">
        <v>30</v>
      </c>
      <c r="J29" s="56">
        <f>IF(AND($E29="N",I29="Y"),-VLOOKUP($C29,'Rent Adjustment Worksheet'!$B:$C,2,FALSE),0)</f>
        <v>0</v>
      </c>
      <c r="K29" s="56">
        <f>IF(AND($E29="Y",I29="N"),VLOOKUP($C29,'Rent Adjustment Worksheet'!$B:$C,2,FALSE),0)</f>
        <v>0</v>
      </c>
      <c r="L29" s="55" t="s">
        <v>30</v>
      </c>
      <c r="M29" s="56">
        <f>IF(AND($E29="N",L29="Y"),-VLOOKUP($C29,'Rent Adjustment Worksheet'!$B:$C,2,FALSE),0)</f>
        <v>0</v>
      </c>
      <c r="N29" s="58">
        <f>IF(AND($E29="Y",L29="N"),VLOOKUP($C29,'Rent Adjustment Worksheet'!$B:$C,2,FALSE),0)</f>
        <v>0</v>
      </c>
    </row>
    <row r="30" spans="1:14" x14ac:dyDescent="0.35">
      <c r="A30" s="233" t="s">
        <v>121</v>
      </c>
      <c r="B30" s="234"/>
      <c r="C30" s="234"/>
      <c r="D30" s="234"/>
      <c r="E30" s="234"/>
      <c r="F30" s="234"/>
      <c r="G30" s="234"/>
      <c r="H30" s="234"/>
      <c r="I30" s="234"/>
      <c r="J30" s="234"/>
      <c r="K30" s="234"/>
      <c r="L30" s="234"/>
      <c r="M30" s="234"/>
      <c r="N30" s="235"/>
    </row>
    <row r="31" spans="1:14" x14ac:dyDescent="0.35">
      <c r="A31" s="226">
        <f>A29+1</f>
        <v>21</v>
      </c>
      <c r="B31" s="227"/>
      <c r="C31" s="228" t="s">
        <v>36</v>
      </c>
      <c r="D31" s="227"/>
      <c r="E31" s="76" t="s">
        <v>30</v>
      </c>
      <c r="F31" s="55" t="s">
        <v>30</v>
      </c>
      <c r="G31" s="56">
        <f>IF(AND($E31="N",F31="Y"),-VLOOKUP($C31,'Rent Adjustment Worksheet'!$B:$C,2,FALSE),0)</f>
        <v>0</v>
      </c>
      <c r="H31" s="56">
        <f>IF(AND($E31="Y",F31="N"),VLOOKUP($C31,'Rent Adjustment Worksheet'!$B:$C,2,FALSE),0)</f>
        <v>0</v>
      </c>
      <c r="I31" s="55" t="s">
        <v>30</v>
      </c>
      <c r="J31" s="56">
        <f>IF(AND($E31="N",I31="Y"),-VLOOKUP($C31,'Rent Adjustment Worksheet'!$B:$C,2,FALSE),0)</f>
        <v>0</v>
      </c>
      <c r="K31" s="56">
        <f>IF(AND($E31="Y",I31="N"),VLOOKUP($C31,'Rent Adjustment Worksheet'!$B:$C,2,FALSE),0)</f>
        <v>0</v>
      </c>
      <c r="L31" s="55" t="s">
        <v>30</v>
      </c>
      <c r="M31" s="56">
        <f>IF(AND($E31="N",L31="Y"),-VLOOKUP($C31,'Rent Adjustment Worksheet'!$B:$C,2,FALSE),0)</f>
        <v>0</v>
      </c>
      <c r="N31" s="58">
        <f>IF(AND($E31="Y",L31="N"),VLOOKUP($C31,'Rent Adjustment Worksheet'!$B:$C,2,FALSE),0)</f>
        <v>0</v>
      </c>
    </row>
    <row r="32" spans="1:14" x14ac:dyDescent="0.35">
      <c r="A32" s="226">
        <v>22</v>
      </c>
      <c r="B32" s="227"/>
      <c r="C32" s="228" t="s">
        <v>37</v>
      </c>
      <c r="D32" s="227"/>
      <c r="E32" s="76" t="s">
        <v>30</v>
      </c>
      <c r="F32" s="55" t="s">
        <v>30</v>
      </c>
      <c r="G32" s="56">
        <f>IF(AND($E32="N",F32="Y"),-VLOOKUP($C32,'Rent Adjustment Worksheet'!$B:$C,2,FALSE),0)</f>
        <v>0</v>
      </c>
      <c r="H32" s="56">
        <f>IF(AND($E32="Y",F32="N"),VLOOKUP($C32,'Rent Adjustment Worksheet'!$B:$C,2,FALSE),0)</f>
        <v>0</v>
      </c>
      <c r="I32" s="55" t="s">
        <v>30</v>
      </c>
      <c r="J32" s="56">
        <f>IF(AND($E32="N",I32="Y"),-VLOOKUP($C32,'Rent Adjustment Worksheet'!$B:$C,2,FALSE),0)</f>
        <v>0</v>
      </c>
      <c r="K32" s="56">
        <f>IF(AND($E32="Y",I32="N"),VLOOKUP($C32,'Rent Adjustment Worksheet'!$B:$C,2,FALSE),0)</f>
        <v>0</v>
      </c>
      <c r="L32" s="55" t="s">
        <v>30</v>
      </c>
      <c r="M32" s="56">
        <f>IF(AND($E32="N",L32="Y"),-VLOOKUP($C32,'Rent Adjustment Worksheet'!$B:$C,2,FALSE),0)</f>
        <v>0</v>
      </c>
      <c r="N32" s="58">
        <f>IF(AND($E32="Y",L32="N"),VLOOKUP($C32,'Rent Adjustment Worksheet'!$B:$C,2,FALSE),0)</f>
        <v>0</v>
      </c>
    </row>
    <row r="33" spans="1:14" x14ac:dyDescent="0.35">
      <c r="A33" s="226">
        <v>23</v>
      </c>
      <c r="B33" s="227"/>
      <c r="C33" s="228" t="s">
        <v>32</v>
      </c>
      <c r="D33" s="227"/>
      <c r="E33" s="76" t="s">
        <v>30</v>
      </c>
      <c r="F33" s="55" t="s">
        <v>30</v>
      </c>
      <c r="G33" s="56">
        <f>IF(AND($E33="N",F33="Y"),-VLOOKUP($C33,'Rent Adjustment Worksheet'!$B:$C,2,FALSE),0)</f>
        <v>0</v>
      </c>
      <c r="H33" s="56">
        <f>IF(AND($E33="Y",F33="N"),VLOOKUP($C33,'Rent Adjustment Worksheet'!$B:$C,2,FALSE),0)</f>
        <v>0</v>
      </c>
      <c r="I33" s="55" t="s">
        <v>30</v>
      </c>
      <c r="J33" s="56">
        <f>IF(AND($E33="N",I33="Y"),-VLOOKUP($C33,'Rent Adjustment Worksheet'!$B:$C,2,FALSE),0)</f>
        <v>0</v>
      </c>
      <c r="K33" s="56">
        <f>IF(AND($E33="Y",I33="N"),VLOOKUP($C33,'Rent Adjustment Worksheet'!$B:$C,2,FALSE),0)</f>
        <v>0</v>
      </c>
      <c r="L33" s="55" t="s">
        <v>30</v>
      </c>
      <c r="M33" s="56">
        <f>IF(AND($E33="N",L33="Y"),-VLOOKUP($C33,'Rent Adjustment Worksheet'!$B:$C,2,FALSE),0)</f>
        <v>0</v>
      </c>
      <c r="N33" s="58">
        <f>IF(AND($E33="Y",L33="N"),VLOOKUP($C33,'Rent Adjustment Worksheet'!$B:$C,2,FALSE),0)</f>
        <v>0</v>
      </c>
    </row>
    <row r="34" spans="1:14" x14ac:dyDescent="0.35">
      <c r="A34" s="226">
        <v>24</v>
      </c>
      <c r="B34" s="227"/>
      <c r="C34" s="228" t="s">
        <v>33</v>
      </c>
      <c r="D34" s="227"/>
      <c r="E34" s="76" t="s">
        <v>30</v>
      </c>
      <c r="F34" s="55" t="s">
        <v>30</v>
      </c>
      <c r="G34" s="56">
        <f>IF(AND($E34="N",F34="Y"),-VLOOKUP($C34,'Rent Adjustment Worksheet'!$B:$C,2,FALSE),0)</f>
        <v>0</v>
      </c>
      <c r="H34" s="56">
        <f>IF(AND($E34="Y",F34="N"),VLOOKUP($C34,'Rent Adjustment Worksheet'!$B:$C,2,FALSE),0)</f>
        <v>0</v>
      </c>
      <c r="I34" s="55" t="s">
        <v>30</v>
      </c>
      <c r="J34" s="56">
        <f>IF(AND($E34="N",I34="Y"),-VLOOKUP($C34,'Rent Adjustment Worksheet'!$B:$C,2,FALSE),0)</f>
        <v>0</v>
      </c>
      <c r="K34" s="56">
        <f>IF(AND($E34="Y",I34="N"),VLOOKUP($C34,'Rent Adjustment Worksheet'!$B:$C,2,FALSE),0)</f>
        <v>0</v>
      </c>
      <c r="L34" s="55" t="s">
        <v>30</v>
      </c>
      <c r="M34" s="56">
        <f>IF(AND($E34="N",L34="Y"),-VLOOKUP($C34,'Rent Adjustment Worksheet'!$B:$C,2,FALSE),0)</f>
        <v>0</v>
      </c>
      <c r="N34" s="58">
        <f>IF(AND($E34="Y",L34="N"),VLOOKUP($C34,'Rent Adjustment Worksheet'!$B:$C,2,FALSE),0)</f>
        <v>0</v>
      </c>
    </row>
    <row r="35" spans="1:14" x14ac:dyDescent="0.35">
      <c r="A35" s="226">
        <v>25</v>
      </c>
      <c r="B35" s="227"/>
      <c r="C35" s="228" t="s">
        <v>25</v>
      </c>
      <c r="D35" s="227"/>
      <c r="E35" s="76" t="s">
        <v>30</v>
      </c>
      <c r="F35" s="55" t="s">
        <v>30</v>
      </c>
      <c r="G35" s="56">
        <f>IF(AND($E35="N",F35="Y"),-VLOOKUP($C35,'Rent Adjustment Worksheet'!$B:$C,2,FALSE),0)</f>
        <v>0</v>
      </c>
      <c r="H35" s="56">
        <f>IF(AND($E35="Y",F35="N"),VLOOKUP($C35,'Rent Adjustment Worksheet'!$B:$C,2,FALSE),0)</f>
        <v>0</v>
      </c>
      <c r="I35" s="55" t="s">
        <v>30</v>
      </c>
      <c r="J35" s="56">
        <f>IF(AND($E35="N",I35="Y"),-VLOOKUP($C35,'Rent Adjustment Worksheet'!$B:$C,2,FALSE),0)</f>
        <v>0</v>
      </c>
      <c r="K35" s="56">
        <f>IF(AND($E35="Y",I35="N"),VLOOKUP($C35,'Rent Adjustment Worksheet'!$B:$C,2,FALSE),0)</f>
        <v>0</v>
      </c>
      <c r="L35" s="55" t="s">
        <v>30</v>
      </c>
      <c r="M35" s="56">
        <f>IF(AND($E35="N",L35="Y"),-VLOOKUP($C35,'Rent Adjustment Worksheet'!$B:$C,2,FALSE),0)</f>
        <v>0</v>
      </c>
      <c r="N35" s="58">
        <f>IF(AND($E35="Y",L35="N"),VLOOKUP($C35,'Rent Adjustment Worksheet'!$B:$C,2,FALSE),0)</f>
        <v>0</v>
      </c>
    </row>
    <row r="36" spans="1:14" x14ac:dyDescent="0.35">
      <c r="A36" s="226">
        <v>26</v>
      </c>
      <c r="B36" s="227"/>
      <c r="C36" s="228" t="s">
        <v>26</v>
      </c>
      <c r="D36" s="227"/>
      <c r="E36" s="76" t="s">
        <v>30</v>
      </c>
      <c r="F36" s="55" t="s">
        <v>30</v>
      </c>
      <c r="G36" s="56">
        <f>IF(AND($E36="N",F36="Y"),-VLOOKUP($C36,'Rent Adjustment Worksheet'!$B:$C,2,FALSE),0)</f>
        <v>0</v>
      </c>
      <c r="H36" s="56">
        <f>IF(AND($E36="Y",F36="N"),VLOOKUP($C36,'Rent Adjustment Worksheet'!$B:$C,2,FALSE),0)</f>
        <v>0</v>
      </c>
      <c r="I36" s="55" t="s">
        <v>30</v>
      </c>
      <c r="J36" s="56">
        <f>IF(AND($E36="N",I36="Y"),-VLOOKUP($C36,'Rent Adjustment Worksheet'!$B:$C,2,FALSE),0)</f>
        <v>0</v>
      </c>
      <c r="K36" s="56">
        <f>IF(AND($E36="Y",I36="N"),VLOOKUP($C36,'Rent Adjustment Worksheet'!$B:$C,2,FALSE),0)</f>
        <v>0</v>
      </c>
      <c r="L36" s="55" t="s">
        <v>30</v>
      </c>
      <c r="M36" s="56">
        <f>IF(AND($E36="N",L36="Y"),-VLOOKUP($C36,'Rent Adjustment Worksheet'!$B:$C,2,FALSE),0)</f>
        <v>0</v>
      </c>
      <c r="N36" s="58">
        <f>IF(AND($E36="Y",L36="N"),VLOOKUP($C36,'Rent Adjustment Worksheet'!$B:$C,2,FALSE),0)</f>
        <v>0</v>
      </c>
    </row>
    <row r="37" spans="1:14" x14ac:dyDescent="0.35">
      <c r="A37" s="226">
        <v>27</v>
      </c>
      <c r="B37" s="227"/>
      <c r="C37" s="228" t="s">
        <v>27</v>
      </c>
      <c r="D37" s="227"/>
      <c r="E37" s="76" t="s">
        <v>30</v>
      </c>
      <c r="F37" s="55" t="s">
        <v>30</v>
      </c>
      <c r="G37" s="56">
        <f>IF(AND($E37="N",F37="Y"),-VLOOKUP($C37,'Rent Adjustment Worksheet'!$B:$C,2,FALSE),0)</f>
        <v>0</v>
      </c>
      <c r="H37" s="56">
        <f>IF(AND($E37="Y",F37="N"),VLOOKUP($C37,'Rent Adjustment Worksheet'!$B:$C,2,FALSE),0)</f>
        <v>0</v>
      </c>
      <c r="I37" s="55" t="s">
        <v>30</v>
      </c>
      <c r="J37" s="56">
        <f>IF(AND($E37="N",I37="Y"),-VLOOKUP($C37,'Rent Adjustment Worksheet'!$B:$C,2,FALSE),0)</f>
        <v>0</v>
      </c>
      <c r="K37" s="56">
        <f>IF(AND($E37="Y",I37="N"),VLOOKUP($C37,'Rent Adjustment Worksheet'!$B:$C,2,FALSE),0)</f>
        <v>0</v>
      </c>
      <c r="L37" s="55" t="s">
        <v>30</v>
      </c>
      <c r="M37" s="56">
        <f>IF(AND($E37="N",L37="Y"),-VLOOKUP($C37,'Rent Adjustment Worksheet'!$B:$C,2,FALSE),0)</f>
        <v>0</v>
      </c>
      <c r="N37" s="58">
        <f>IF(AND($E37="Y",L37="N"),VLOOKUP($C37,'Rent Adjustment Worksheet'!$B:$C,2,FALSE),0)</f>
        <v>0</v>
      </c>
    </row>
    <row r="38" spans="1:14" x14ac:dyDescent="0.35">
      <c r="A38" s="233" t="s">
        <v>122</v>
      </c>
      <c r="B38" s="234"/>
      <c r="C38" s="234"/>
      <c r="D38" s="234"/>
      <c r="E38" s="234"/>
      <c r="F38" s="234"/>
      <c r="G38" s="234"/>
      <c r="H38" s="234"/>
      <c r="I38" s="234"/>
      <c r="J38" s="234"/>
      <c r="K38" s="234"/>
      <c r="L38" s="234"/>
      <c r="M38" s="234"/>
      <c r="N38" s="235"/>
    </row>
    <row r="39" spans="1:14" x14ac:dyDescent="0.35">
      <c r="A39" s="226">
        <v>28</v>
      </c>
      <c r="B39" s="227"/>
      <c r="C39" s="256" t="str">
        <f>IF(OR('Rent Adjustment Worksheet'!$B25="PHA write-in (if Applicable)",'Rent Adjustment Worksheet'!$B25=""),"",'Rent Adjustment Worksheet'!$B25)</f>
        <v/>
      </c>
      <c r="D39" s="257"/>
      <c r="E39" s="76" t="s">
        <v>30</v>
      </c>
      <c r="F39" s="55" t="s">
        <v>30</v>
      </c>
      <c r="G39" s="56">
        <f>IF($C39="",0,IF(AND($E39="N",F39="Y"),-VLOOKUP($C39,'Rent Adjustment Worksheet'!$B:$C,2,FALSE),0))</f>
        <v>0</v>
      </c>
      <c r="H39" s="56">
        <f>IF($C39="",0,IF(AND($E39="Y",F39="N"),VLOOKUP($C39,'Rent Adjustment Worksheet'!$B:$C,2,FALSE),0))</f>
        <v>0</v>
      </c>
      <c r="I39" s="55" t="s">
        <v>30</v>
      </c>
      <c r="J39" s="56">
        <f>IF($C39="",0,IF(AND($E39="N",I39="Y"),-VLOOKUP($C39,'Rent Adjustment Worksheet'!$B:$C,2,FALSE),0))</f>
        <v>0</v>
      </c>
      <c r="K39" s="56">
        <f>IF($C39="",0,IF(AND($E39="Y",I39="N"),VLOOKUP($C39,'Rent Adjustment Worksheet'!$B:$C,2,FALSE),0))</f>
        <v>0</v>
      </c>
      <c r="L39" s="55" t="s">
        <v>30</v>
      </c>
      <c r="M39" s="56">
        <f>IF($C39="",0,IF(AND($E39="N",L39="Y"),-VLOOKUP($C39,'Rent Adjustment Worksheet'!$B:$C,2,FALSE),0))</f>
        <v>0</v>
      </c>
      <c r="N39" s="58">
        <f>IF($C39="",0,IF(AND($E39="Y",L39="N"),VLOOKUP($C39,'Rent Adjustment Worksheet'!$B:$C,2,FALSE),0))</f>
        <v>0</v>
      </c>
    </row>
    <row r="40" spans="1:14" x14ac:dyDescent="0.35">
      <c r="A40" s="226">
        <v>29</v>
      </c>
      <c r="B40" s="227"/>
      <c r="C40" s="256" t="str">
        <f>IF(OR('Rent Adjustment Worksheet'!$B26="PHA write-in (if Applicable)",'Rent Adjustment Worksheet'!$B26=""),"",'Rent Adjustment Worksheet'!$B26)</f>
        <v/>
      </c>
      <c r="D40" s="257"/>
      <c r="E40" s="76" t="s">
        <v>30</v>
      </c>
      <c r="F40" s="55" t="s">
        <v>30</v>
      </c>
      <c r="G40" s="56">
        <f>IF($C40="",0,IF(AND($E40="N",F40="Y"),-VLOOKUP($C40,'Rent Adjustment Worksheet'!$B:$C,2,FALSE),0))</f>
        <v>0</v>
      </c>
      <c r="H40" s="56">
        <f>IF($C40="",0,IF(AND($E40="Y",F40="N"),VLOOKUP($C40,'Rent Adjustment Worksheet'!$B:$C,2,FALSE),0))</f>
        <v>0</v>
      </c>
      <c r="I40" s="55" t="s">
        <v>30</v>
      </c>
      <c r="J40" s="56">
        <f>IF($C40="",0,IF(AND($E40="N",I40="Y"),-VLOOKUP($C40,'Rent Adjustment Worksheet'!$B:$C,2,FALSE),0))</f>
        <v>0</v>
      </c>
      <c r="K40" s="56">
        <f>IF($C40="",0,IF(AND($E40="Y",I40="N"),VLOOKUP($C40,'Rent Adjustment Worksheet'!$B:$C,2,FALSE),0))</f>
        <v>0</v>
      </c>
      <c r="L40" s="55" t="s">
        <v>30</v>
      </c>
      <c r="M40" s="56">
        <f>IF($C40="",0,IF(AND($E40="N",L40="Y"),-VLOOKUP($C40,'Rent Adjustment Worksheet'!$B:$C,2,FALSE),0))</f>
        <v>0</v>
      </c>
      <c r="N40" s="58">
        <f>IF($C40="",0,IF(AND($E40="Y",L40="N"),VLOOKUP($C40,'Rent Adjustment Worksheet'!$B:$C,2,FALSE),0))</f>
        <v>0</v>
      </c>
    </row>
    <row r="41" spans="1:14" x14ac:dyDescent="0.35">
      <c r="A41" s="226">
        <v>30</v>
      </c>
      <c r="B41" s="227"/>
      <c r="C41" s="256" t="str">
        <f>IF(OR('Rent Adjustment Worksheet'!$B27="PHA write-in (if Applicable)",'Rent Adjustment Worksheet'!$B27=""),"",'Rent Adjustment Worksheet'!$B27)</f>
        <v/>
      </c>
      <c r="D41" s="257"/>
      <c r="E41" s="76" t="s">
        <v>30</v>
      </c>
      <c r="F41" s="55" t="s">
        <v>30</v>
      </c>
      <c r="G41" s="56">
        <f>IF($C41="",0,IF(AND($E41="N",F41="Y"),-VLOOKUP($C41,'Rent Adjustment Worksheet'!$B:$C,2,FALSE),0))</f>
        <v>0</v>
      </c>
      <c r="H41" s="56">
        <f>IF($C41="",0,IF(AND($E41="Y",F41="N"),VLOOKUP($C41,'Rent Adjustment Worksheet'!$B:$C,2,FALSE),0))</f>
        <v>0</v>
      </c>
      <c r="I41" s="55" t="s">
        <v>30</v>
      </c>
      <c r="J41" s="56">
        <f>IF($C41="",0,IF(AND($E41="N",I41="Y"),-VLOOKUP($C41,'Rent Adjustment Worksheet'!$B:$C,2,FALSE),0))</f>
        <v>0</v>
      </c>
      <c r="K41" s="56">
        <f>IF($C41="",0,IF(AND($E41="Y",I41="N"),VLOOKUP($C41,'Rent Adjustment Worksheet'!$B:$C,2,FALSE),0))</f>
        <v>0</v>
      </c>
      <c r="L41" s="55" t="s">
        <v>30</v>
      </c>
      <c r="M41" s="56">
        <f>IF($C41="",0,IF(AND($E41="N",L41="Y"),-VLOOKUP($C41,'Rent Adjustment Worksheet'!$B:$C,2,FALSE),0))</f>
        <v>0</v>
      </c>
      <c r="N41" s="58">
        <f>IF($C41="",0,IF(AND($E41="Y",L41="N"),VLOOKUP($C41,'Rent Adjustment Worksheet'!$B:$C,2,FALSE),0))</f>
        <v>0</v>
      </c>
    </row>
    <row r="42" spans="1:14" x14ac:dyDescent="0.35">
      <c r="A42" s="226">
        <v>31</v>
      </c>
      <c r="B42" s="227"/>
      <c r="C42" s="256" t="str">
        <f>IF(OR('Rent Adjustment Worksheet'!$B28="PHA write-in (if Applicable)",'Rent Adjustment Worksheet'!$B28=""),"",'Rent Adjustment Worksheet'!$B28)</f>
        <v/>
      </c>
      <c r="D42" s="257"/>
      <c r="E42" s="76" t="s">
        <v>30</v>
      </c>
      <c r="F42" s="55" t="s">
        <v>30</v>
      </c>
      <c r="G42" s="56">
        <f>IF($C42="",0,IF(AND($E42="N",F42="Y"),-VLOOKUP($C42,'Rent Adjustment Worksheet'!$B:$C,2,FALSE),0))</f>
        <v>0</v>
      </c>
      <c r="H42" s="56">
        <f>IF($C42="",0,IF(AND($E42="Y",F42="N"),VLOOKUP($C42,'Rent Adjustment Worksheet'!$B:$C,2,FALSE),0))</f>
        <v>0</v>
      </c>
      <c r="I42" s="55" t="s">
        <v>30</v>
      </c>
      <c r="J42" s="56">
        <f>IF($C42="",0,IF(AND($E42="N",I42="Y"),-VLOOKUP($C42,'Rent Adjustment Worksheet'!$B:$C,2,FALSE),0))</f>
        <v>0</v>
      </c>
      <c r="K42" s="56">
        <f>IF($C42="",0,IF(AND($E42="Y",I42="N"),VLOOKUP($C42,'Rent Adjustment Worksheet'!$B:$C,2,FALSE),0))</f>
        <v>0</v>
      </c>
      <c r="L42" s="55" t="s">
        <v>30</v>
      </c>
      <c r="M42" s="56">
        <f>IF($C42="",0,IF(AND($E42="N",L42="Y"),-VLOOKUP($C42,'Rent Adjustment Worksheet'!$B:$C,2,FALSE),0))</f>
        <v>0</v>
      </c>
      <c r="N42" s="58">
        <f>IF($C42="",0,IF(AND($E42="Y",L42="N"),VLOOKUP($C42,'Rent Adjustment Worksheet'!$B:$C,2,FALSE),0))</f>
        <v>0</v>
      </c>
    </row>
    <row r="43" spans="1:14" x14ac:dyDescent="0.35">
      <c r="A43" s="226">
        <v>32</v>
      </c>
      <c r="B43" s="227"/>
      <c r="C43" s="256" t="str">
        <f>IF(OR('Rent Adjustment Worksheet'!$B29="PHA write-in (if Applicable)",'Rent Adjustment Worksheet'!$B29=""),"",'Rent Adjustment Worksheet'!$B29)</f>
        <v/>
      </c>
      <c r="D43" s="257"/>
      <c r="E43" s="76" t="s">
        <v>30</v>
      </c>
      <c r="F43" s="55" t="s">
        <v>30</v>
      </c>
      <c r="G43" s="56">
        <f>IF($C43="",0,IF(AND($E43="N",F43="Y"),-VLOOKUP($C43,'Rent Adjustment Worksheet'!$B:$C,2,FALSE),0))</f>
        <v>0</v>
      </c>
      <c r="H43" s="56">
        <f>IF($C43="",0,IF(AND($E43="Y",F43="N"),VLOOKUP($C43,'Rent Adjustment Worksheet'!$B:$C,2,FALSE),0))</f>
        <v>0</v>
      </c>
      <c r="I43" s="55" t="s">
        <v>30</v>
      </c>
      <c r="J43" s="56">
        <f>IF($C43="",0,IF(AND($E43="N",I43="Y"),-VLOOKUP($C43,'Rent Adjustment Worksheet'!$B:$C,2,FALSE),0))</f>
        <v>0</v>
      </c>
      <c r="K43" s="56">
        <f>IF($C43="",0,IF(AND($E43="Y",I43="N"),VLOOKUP($C43,'Rent Adjustment Worksheet'!$B:$C,2,FALSE),0))</f>
        <v>0</v>
      </c>
      <c r="L43" s="55" t="s">
        <v>30</v>
      </c>
      <c r="M43" s="56">
        <f>IF($C43="",0,IF(AND($E43="N",L43="Y"),-VLOOKUP($C43,'Rent Adjustment Worksheet'!$B:$C,2,FALSE),0))</f>
        <v>0</v>
      </c>
      <c r="N43" s="58">
        <f>IF($C43="",0,IF(AND($E43="Y",L43="N"),VLOOKUP($C43,'Rent Adjustment Worksheet'!$B:$C,2,FALSE),0))</f>
        <v>0</v>
      </c>
    </row>
    <row r="44" spans="1:14" x14ac:dyDescent="0.35">
      <c r="A44" s="233" t="s">
        <v>50</v>
      </c>
      <c r="B44" s="234"/>
      <c r="C44" s="234"/>
      <c r="D44" s="234"/>
      <c r="E44" s="234"/>
      <c r="F44" s="234"/>
      <c r="G44" s="234"/>
      <c r="H44" s="234"/>
      <c r="I44" s="234"/>
      <c r="J44" s="234"/>
      <c r="K44" s="234"/>
      <c r="L44" s="234"/>
      <c r="M44" s="234"/>
      <c r="N44" s="235"/>
    </row>
    <row r="45" spans="1:14" x14ac:dyDescent="0.35">
      <c r="A45" s="226">
        <v>33</v>
      </c>
      <c r="B45" s="227"/>
      <c r="C45" s="228" t="s">
        <v>22</v>
      </c>
      <c r="D45" s="227"/>
      <c r="E45" s="54"/>
      <c r="F45" s="55">
        <v>0</v>
      </c>
      <c r="G45" s="56"/>
      <c r="H45" s="57"/>
      <c r="I45" s="55">
        <v>0</v>
      </c>
      <c r="J45" s="56"/>
      <c r="K45" s="57"/>
      <c r="L45" s="55">
        <v>0</v>
      </c>
      <c r="M45" s="56"/>
      <c r="N45" s="58"/>
    </row>
    <row r="46" spans="1:14" x14ac:dyDescent="0.35">
      <c r="A46" s="226">
        <v>34</v>
      </c>
      <c r="B46" s="227"/>
      <c r="C46" s="228" t="s">
        <v>39</v>
      </c>
      <c r="D46" s="227"/>
      <c r="E46" s="54"/>
      <c r="F46" s="59" t="e">
        <f>SUM(G46:H46)</f>
        <v>#REF!</v>
      </c>
      <c r="G46" s="60" t="e">
        <f>SUM(G12:G45)</f>
        <v>#REF!</v>
      </c>
      <c r="H46" s="61" t="e">
        <f>SUM(H12:H45)</f>
        <v>#N/A</v>
      </c>
      <c r="I46" s="59" t="e">
        <f>SUM(J46:K46)</f>
        <v>#REF!</v>
      </c>
      <c r="J46" s="60" t="e">
        <f>SUM(J12:J45)</f>
        <v>#REF!</v>
      </c>
      <c r="K46" s="61" t="e">
        <f>SUM(K12:K45)</f>
        <v>#N/A</v>
      </c>
      <c r="L46" s="59" t="e">
        <f>SUM(M46:N46)</f>
        <v>#REF!</v>
      </c>
      <c r="M46" s="60" t="e">
        <f>SUM(M12:M45)</f>
        <v>#REF!</v>
      </c>
      <c r="N46" s="62" t="e">
        <f>SUM(N12:N45)</f>
        <v>#N/A</v>
      </c>
    </row>
    <row r="47" spans="1:14" x14ac:dyDescent="0.35">
      <c r="A47" s="226">
        <v>35</v>
      </c>
      <c r="B47" s="227"/>
      <c r="C47" s="228" t="s">
        <v>28</v>
      </c>
      <c r="D47" s="227"/>
      <c r="E47" s="54"/>
      <c r="F47" s="59" t="e">
        <f>SUM(F45,F46)</f>
        <v>#REF!</v>
      </c>
      <c r="G47" s="63"/>
      <c r="H47" s="64"/>
      <c r="I47" s="59" t="e">
        <f>SUM(I45,I46)</f>
        <v>#REF!</v>
      </c>
      <c r="J47" s="63"/>
      <c r="K47" s="64"/>
      <c r="L47" s="59" t="e">
        <f>SUM(L45,L46)</f>
        <v>#REF!</v>
      </c>
      <c r="M47" s="63"/>
      <c r="N47" s="65"/>
    </row>
    <row r="48" spans="1:14" x14ac:dyDescent="0.35">
      <c r="A48" s="226">
        <v>36</v>
      </c>
      <c r="B48" s="227"/>
      <c r="C48" s="228" t="s">
        <v>132</v>
      </c>
      <c r="D48" s="227"/>
      <c r="E48" s="47" t="e">
        <f>AVERAGE(F47,I47,L47)</f>
        <v>#REF!</v>
      </c>
      <c r="F48" s="66"/>
      <c r="G48" s="67"/>
      <c r="H48" s="68"/>
      <c r="I48" s="66"/>
      <c r="J48" s="67"/>
      <c r="K48" s="68"/>
      <c r="L48" s="66"/>
      <c r="M48" s="67"/>
      <c r="N48" s="69"/>
    </row>
    <row r="49" spans="1:14" x14ac:dyDescent="0.35">
      <c r="A49" s="226">
        <v>37</v>
      </c>
      <c r="B49" s="227"/>
      <c r="C49" s="228" t="s">
        <v>128</v>
      </c>
      <c r="D49" s="227"/>
      <c r="E49" s="70"/>
      <c r="F49" s="66"/>
      <c r="G49" s="67"/>
      <c r="H49" s="68"/>
      <c r="I49" s="66"/>
      <c r="J49" s="67"/>
      <c r="K49" s="68"/>
      <c r="L49" s="66"/>
      <c r="M49" s="67"/>
      <c r="N49" s="69"/>
    </row>
    <row r="50" spans="1:14" x14ac:dyDescent="0.35">
      <c r="A50" s="226">
        <v>38</v>
      </c>
      <c r="B50" s="227"/>
      <c r="C50" s="228" t="s">
        <v>129</v>
      </c>
      <c r="D50" s="227"/>
      <c r="E50" s="70"/>
      <c r="F50" s="66"/>
      <c r="G50" s="67"/>
      <c r="H50" s="68"/>
      <c r="I50" s="66"/>
      <c r="J50" s="67"/>
      <c r="K50" s="68"/>
      <c r="L50" s="66"/>
      <c r="M50" s="67"/>
      <c r="N50" s="69"/>
    </row>
    <row r="51" spans="1:14" x14ac:dyDescent="0.35">
      <c r="A51" s="226">
        <v>39</v>
      </c>
      <c r="B51" s="227"/>
      <c r="C51" s="228" t="s">
        <v>130</v>
      </c>
      <c r="D51" s="227"/>
      <c r="E51" s="70"/>
      <c r="F51" s="66"/>
      <c r="G51" s="67"/>
      <c r="H51" s="68"/>
      <c r="I51" s="66"/>
      <c r="J51" s="67"/>
      <c r="K51" s="68"/>
      <c r="L51" s="66"/>
      <c r="M51" s="67"/>
      <c r="N51" s="69"/>
    </row>
    <row r="52" spans="1:14" ht="15" thickBot="1" x14ac:dyDescent="0.4">
      <c r="A52" s="226">
        <v>40</v>
      </c>
      <c r="B52" s="227"/>
      <c r="C52" s="344" t="s">
        <v>131</v>
      </c>
      <c r="D52" s="272"/>
      <c r="E52" s="71"/>
      <c r="F52" s="72"/>
      <c r="G52" s="73"/>
      <c r="H52" s="74"/>
      <c r="I52" s="72"/>
      <c r="J52" s="73"/>
      <c r="K52" s="74"/>
      <c r="L52" s="72"/>
      <c r="M52" s="73"/>
      <c r="N52" s="75"/>
    </row>
    <row r="53" spans="1:14" s="21" customFormat="1" ht="42" customHeight="1" x14ac:dyDescent="0.35">
      <c r="A53" s="258" t="s">
        <v>172</v>
      </c>
      <c r="B53" s="259"/>
      <c r="C53" s="259"/>
      <c r="D53" s="259"/>
      <c r="E53" s="259"/>
      <c r="F53" s="259"/>
      <c r="G53" s="259"/>
      <c r="H53" s="259"/>
      <c r="I53" s="259"/>
      <c r="J53" s="259"/>
      <c r="K53" s="259"/>
      <c r="L53" s="259"/>
      <c r="M53" s="259"/>
      <c r="N53" s="260"/>
    </row>
    <row r="54" spans="1:14" ht="51" customHeight="1" x14ac:dyDescent="0.35">
      <c r="A54" s="345" t="s">
        <v>65</v>
      </c>
      <c r="B54" s="346"/>
      <c r="C54" s="346"/>
      <c r="D54" s="346"/>
      <c r="E54" s="346"/>
      <c r="F54" s="346"/>
      <c r="G54" s="346"/>
      <c r="H54" s="346"/>
      <c r="I54" s="346"/>
      <c r="J54" s="346"/>
      <c r="K54" s="346"/>
      <c r="L54" s="346"/>
      <c r="M54" s="346"/>
      <c r="N54" s="347"/>
    </row>
    <row r="55" spans="1:14" x14ac:dyDescent="0.35">
      <c r="A55" s="348" t="s">
        <v>46</v>
      </c>
      <c r="B55" s="349"/>
      <c r="C55" s="349"/>
      <c r="D55" s="349"/>
      <c r="E55" s="349"/>
      <c r="F55" s="349"/>
      <c r="G55" s="349"/>
      <c r="H55" s="349"/>
      <c r="I55" s="349"/>
      <c r="J55" s="349"/>
      <c r="K55" s="349" t="s">
        <v>48</v>
      </c>
      <c r="L55" s="349"/>
      <c r="M55" s="349"/>
      <c r="N55" s="350"/>
    </row>
    <row r="56" spans="1:14" ht="7.5" customHeight="1" x14ac:dyDescent="0.35">
      <c r="A56" s="336"/>
      <c r="B56" s="337"/>
      <c r="C56" s="337"/>
      <c r="D56" s="337"/>
      <c r="E56" s="337"/>
      <c r="F56" s="337"/>
      <c r="G56" s="337"/>
      <c r="H56" s="337"/>
      <c r="I56" s="337"/>
      <c r="J56" s="337"/>
      <c r="K56" s="337"/>
      <c r="L56" s="337"/>
      <c r="M56" s="337"/>
      <c r="N56" s="338"/>
    </row>
    <row r="57" spans="1:14" ht="48" customHeight="1" x14ac:dyDescent="0.35">
      <c r="A57" s="339" t="s">
        <v>66</v>
      </c>
      <c r="B57" s="340"/>
      <c r="C57" s="340"/>
      <c r="D57" s="340"/>
      <c r="E57" s="340"/>
      <c r="F57" s="340"/>
      <c r="G57" s="340"/>
      <c r="H57" s="340"/>
      <c r="I57" s="340"/>
      <c r="J57" s="340"/>
      <c r="K57" s="340"/>
      <c r="L57" s="340"/>
      <c r="M57" s="340"/>
      <c r="N57" s="341"/>
    </row>
    <row r="58" spans="1:14" x14ac:dyDescent="0.35">
      <c r="A58" s="342" t="s">
        <v>47</v>
      </c>
      <c r="B58" s="206"/>
      <c r="C58" s="206"/>
      <c r="D58" s="206"/>
      <c r="E58" s="206"/>
      <c r="F58" s="206"/>
      <c r="G58" s="206"/>
      <c r="H58" s="206"/>
      <c r="I58" s="206"/>
      <c r="J58" s="206"/>
      <c r="K58" s="206" t="s">
        <v>48</v>
      </c>
      <c r="L58" s="206"/>
      <c r="M58" s="206"/>
      <c r="N58" s="343"/>
    </row>
    <row r="59" spans="1:14" ht="11.25" customHeight="1" x14ac:dyDescent="0.35">
      <c r="A59" s="336"/>
      <c r="B59" s="337"/>
      <c r="C59" s="337"/>
      <c r="D59" s="337"/>
      <c r="E59" s="337"/>
      <c r="F59" s="337"/>
      <c r="G59" s="337"/>
      <c r="H59" s="337"/>
      <c r="I59" s="337"/>
      <c r="J59" s="337"/>
      <c r="K59" s="337"/>
      <c r="L59" s="337"/>
      <c r="M59" s="337"/>
      <c r="N59" s="338"/>
    </row>
    <row r="60" spans="1:14" x14ac:dyDescent="0.35">
      <c r="A60" s="14"/>
      <c r="B60" s="14"/>
      <c r="C60" s="77"/>
      <c r="D60" s="77"/>
      <c r="E60" s="15"/>
      <c r="F60" s="15"/>
      <c r="G60" s="14"/>
      <c r="H60" s="14"/>
      <c r="I60" s="15"/>
      <c r="J60" s="14"/>
      <c r="K60" s="14"/>
      <c r="L60" s="15"/>
      <c r="M60" s="19"/>
      <c r="N60" s="20" t="s">
        <v>49</v>
      </c>
    </row>
  </sheetData>
  <mergeCells count="120">
    <mergeCell ref="A1:K1"/>
    <mergeCell ref="L1:N1"/>
    <mergeCell ref="A2:K2"/>
    <mergeCell ref="L2:N2"/>
    <mergeCell ref="A3:N3"/>
    <mergeCell ref="A4:N4"/>
    <mergeCell ref="A5:B5"/>
    <mergeCell ref="D5:E5"/>
    <mergeCell ref="F5:N5"/>
    <mergeCell ref="A11:N11"/>
    <mergeCell ref="A12:B12"/>
    <mergeCell ref="C12:D12"/>
    <mergeCell ref="I7:K7"/>
    <mergeCell ref="L7:N7"/>
    <mergeCell ref="F8:H8"/>
    <mergeCell ref="I8:K8"/>
    <mergeCell ref="L8:N8"/>
    <mergeCell ref="C9:D10"/>
    <mergeCell ref="E9:E10"/>
    <mergeCell ref="F9:F10"/>
    <mergeCell ref="G9:H9"/>
    <mergeCell ref="I9:I10"/>
    <mergeCell ref="A6:B10"/>
    <mergeCell ref="C6:E6"/>
    <mergeCell ref="F6:H6"/>
    <mergeCell ref="I6:K6"/>
    <mergeCell ref="L6:N6"/>
    <mergeCell ref="D7:E7"/>
    <mergeCell ref="F7:H7"/>
    <mergeCell ref="J9:K9"/>
    <mergeCell ref="L9:L10"/>
    <mergeCell ref="M9:N9"/>
    <mergeCell ref="A16:B16"/>
    <mergeCell ref="C16:D16"/>
    <mergeCell ref="A17:B17"/>
    <mergeCell ref="C17:D17"/>
    <mergeCell ref="A18:B18"/>
    <mergeCell ref="C18:D18"/>
    <mergeCell ref="A13:B13"/>
    <mergeCell ref="C13:D13"/>
    <mergeCell ref="A14:B14"/>
    <mergeCell ref="C14:D14"/>
    <mergeCell ref="A15:B15"/>
    <mergeCell ref="C15:D15"/>
    <mergeCell ref="A22:B22"/>
    <mergeCell ref="C22:D22"/>
    <mergeCell ref="A23:B23"/>
    <mergeCell ref="C23:D23"/>
    <mergeCell ref="A24:B24"/>
    <mergeCell ref="C24:D24"/>
    <mergeCell ref="A19:B19"/>
    <mergeCell ref="C19:D19"/>
    <mergeCell ref="A20:B20"/>
    <mergeCell ref="C20:D20"/>
    <mergeCell ref="A21:B21"/>
    <mergeCell ref="C21:D21"/>
    <mergeCell ref="A28:B28"/>
    <mergeCell ref="C28:D28"/>
    <mergeCell ref="A29:B29"/>
    <mergeCell ref="C29:D29"/>
    <mergeCell ref="A30:N30"/>
    <mergeCell ref="A31:B31"/>
    <mergeCell ref="C31:D31"/>
    <mergeCell ref="A25:B25"/>
    <mergeCell ref="C25:D25"/>
    <mergeCell ref="A26:B26"/>
    <mergeCell ref="C26:D26"/>
    <mergeCell ref="A27:B27"/>
    <mergeCell ref="C27:D27"/>
    <mergeCell ref="A35:B35"/>
    <mergeCell ref="C35:D35"/>
    <mergeCell ref="A36:B36"/>
    <mergeCell ref="C36:D36"/>
    <mergeCell ref="A37:B37"/>
    <mergeCell ref="C37:D37"/>
    <mergeCell ref="A32:B32"/>
    <mergeCell ref="C32:D32"/>
    <mergeCell ref="A33:B33"/>
    <mergeCell ref="C33:D33"/>
    <mergeCell ref="A34:B34"/>
    <mergeCell ref="C34:D34"/>
    <mergeCell ref="A42:B42"/>
    <mergeCell ref="C42:D42"/>
    <mergeCell ref="A43:B43"/>
    <mergeCell ref="C43:D43"/>
    <mergeCell ref="A44:N44"/>
    <mergeCell ref="A45:B45"/>
    <mergeCell ref="C45:D45"/>
    <mergeCell ref="A38:N38"/>
    <mergeCell ref="A39:B39"/>
    <mergeCell ref="C39:D39"/>
    <mergeCell ref="A40:B40"/>
    <mergeCell ref="C40:D40"/>
    <mergeCell ref="A41:B41"/>
    <mergeCell ref="C41:D41"/>
    <mergeCell ref="A49:B49"/>
    <mergeCell ref="C49:D49"/>
    <mergeCell ref="A50:B50"/>
    <mergeCell ref="C50:D50"/>
    <mergeCell ref="A51:B51"/>
    <mergeCell ref="C51:D51"/>
    <mergeCell ref="A46:B46"/>
    <mergeCell ref="C46:D46"/>
    <mergeCell ref="A47:B47"/>
    <mergeCell ref="C47:D47"/>
    <mergeCell ref="A48:B48"/>
    <mergeCell ref="C48:D48"/>
    <mergeCell ref="A56:J56"/>
    <mergeCell ref="K56:N56"/>
    <mergeCell ref="A57:N57"/>
    <mergeCell ref="A58:J58"/>
    <mergeCell ref="K58:N58"/>
    <mergeCell ref="A59:J59"/>
    <mergeCell ref="K59:N59"/>
    <mergeCell ref="A52:B52"/>
    <mergeCell ref="C52:D52"/>
    <mergeCell ref="A53:N53"/>
    <mergeCell ref="A54:N54"/>
    <mergeCell ref="A55:J55"/>
    <mergeCell ref="K55:N55"/>
  </mergeCells>
  <dataValidations count="2">
    <dataValidation allowBlank="1" showErrorMessage="1" promptTitle="Select PHA Write-In" sqref="C39:D43" xr:uid="{CB74E5D5-6766-4F77-A788-F30AB7C39910}"/>
    <dataValidation errorStyle="information" allowBlank="1" showInputMessage="1" showErrorMessage="1" errorTitle="Non Valid Adjustment" error="Please Select a Valid PHA Write-in adjustment." sqref="J39:K43 G39:H43 M39:N43" xr:uid="{3474ED94-F0B0-4B4A-8A05-C2B7B404E4B9}"/>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E97EA8D-BAD8-4DDA-A9F5-738659FE02EC}">
          <x14:formula1>
            <xm:f>DropDown!$A$2:$A$10</xm:f>
          </x14:formula1>
          <xm:sqref>I14 E14:F14 L14</xm:sqref>
        </x14:dataValidation>
        <x14:dataValidation type="list" allowBlank="1" showInputMessage="1" showErrorMessage="1" xr:uid="{CF33DF18-7248-472B-8C2E-EE1636E864A9}">
          <x14:formula1>
            <xm:f>DropDown!$B$2:$B$3</xm:f>
          </x14:formula1>
          <xm:sqref>E20:F29 I20:I29 L20:L29 E31:F37 E39:F43 I15:I18 E15:F18 L15:L18 I31:I37 L31:L37 I39:I43 L39:L43</xm:sqref>
        </x14:dataValidation>
        <x14:dataValidation type="list" allowBlank="1" showInputMessage="1" showErrorMessage="1" xr:uid="{6BB88318-D8C5-486F-8CCA-E1CF06018D2D}">
          <x14:formula1>
            <xm:f>DropDown!$C$2:$C$3</xm:f>
          </x14:formula1>
          <xm:sqref>I19 E19:F19 L19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B452-B663-4F0F-9A85-FA0C818F11C7}">
  <sheetPr codeName="Sheet24">
    <tabColor theme="5"/>
  </sheetPr>
  <dimension ref="A1:H55"/>
  <sheetViews>
    <sheetView topLeftCell="B1" workbookViewId="0">
      <selection activeCell="B29" sqref="B29"/>
    </sheetView>
  </sheetViews>
  <sheetFormatPr defaultRowHeight="14.5" x14ac:dyDescent="0.35"/>
  <cols>
    <col min="1" max="1" width="37.90625" hidden="1" customWidth="1"/>
    <col min="2" max="2" width="37.90625" bestFit="1" customWidth="1"/>
    <col min="3" max="3" width="19.08984375" bestFit="1" customWidth="1"/>
    <col min="7" max="8" width="9.08984375" style="8"/>
  </cols>
  <sheetData>
    <row r="1" spans="1:8" s="3" customFormat="1" x14ac:dyDescent="0.35">
      <c r="A1" s="3" t="s">
        <v>133</v>
      </c>
      <c r="B1" s="5" t="s">
        <v>0</v>
      </c>
      <c r="C1" s="4" t="s">
        <v>3</v>
      </c>
      <c r="G1" s="10"/>
      <c r="H1" s="10"/>
    </row>
    <row r="2" spans="1:8" x14ac:dyDescent="0.35">
      <c r="A2" t="s">
        <v>60</v>
      </c>
      <c r="B2" s="6" t="s">
        <v>60</v>
      </c>
      <c r="C2" s="22">
        <v>6.4999999999999997E-3</v>
      </c>
      <c r="F2" s="8">
        <v>0</v>
      </c>
      <c r="G2" s="8">
        <v>1</v>
      </c>
      <c r="H2" s="8" t="s">
        <v>67</v>
      </c>
    </row>
    <row r="3" spans="1:8" x14ac:dyDescent="0.35">
      <c r="A3" t="s">
        <v>20</v>
      </c>
      <c r="B3" s="2" t="s">
        <v>1</v>
      </c>
      <c r="C3" s="12">
        <v>1</v>
      </c>
      <c r="F3" s="8">
        <v>1</v>
      </c>
      <c r="G3" s="8">
        <v>1.5</v>
      </c>
      <c r="H3" s="8" t="s">
        <v>68</v>
      </c>
    </row>
    <row r="4" spans="1:8" x14ac:dyDescent="0.35">
      <c r="B4" s="2" t="s">
        <v>2</v>
      </c>
      <c r="C4" s="12">
        <f>C5/2</f>
        <v>0</v>
      </c>
      <c r="F4" s="8">
        <v>2</v>
      </c>
      <c r="G4" s="8">
        <v>2</v>
      </c>
      <c r="H4" s="8" t="s">
        <v>69</v>
      </c>
    </row>
    <row r="5" spans="1:8" x14ac:dyDescent="0.35">
      <c r="B5" s="2" t="s">
        <v>4</v>
      </c>
      <c r="C5" s="13">
        <v>0</v>
      </c>
      <c r="F5" s="8" t="s">
        <v>20</v>
      </c>
      <c r="H5" s="8" t="s">
        <v>119</v>
      </c>
    </row>
    <row r="6" spans="1:8" x14ac:dyDescent="0.35">
      <c r="B6" s="2" t="s">
        <v>12</v>
      </c>
      <c r="C6" s="13">
        <v>7</v>
      </c>
      <c r="F6" s="8">
        <v>4</v>
      </c>
      <c r="G6" s="8">
        <v>3</v>
      </c>
      <c r="H6" s="8" t="s">
        <v>70</v>
      </c>
    </row>
    <row r="7" spans="1:8" x14ac:dyDescent="0.35">
      <c r="B7" s="2" t="s">
        <v>8</v>
      </c>
      <c r="C7" s="13">
        <v>20</v>
      </c>
      <c r="F7" s="8">
        <v>5</v>
      </c>
      <c r="H7" s="8" t="s">
        <v>71</v>
      </c>
    </row>
    <row r="8" spans="1:8" x14ac:dyDescent="0.35">
      <c r="B8" s="2" t="s">
        <v>11</v>
      </c>
      <c r="C8" s="13">
        <v>10</v>
      </c>
      <c r="H8" s="8" t="s">
        <v>72</v>
      </c>
    </row>
    <row r="9" spans="1:8" x14ac:dyDescent="0.35">
      <c r="B9" s="2" t="s">
        <v>14</v>
      </c>
      <c r="C9" s="13">
        <v>7</v>
      </c>
      <c r="H9" s="8" t="s">
        <v>73</v>
      </c>
    </row>
    <row r="10" spans="1:8" x14ac:dyDescent="0.35">
      <c r="A10" t="s">
        <v>137</v>
      </c>
      <c r="B10" s="2" t="s">
        <v>6</v>
      </c>
      <c r="C10" s="13">
        <v>76</v>
      </c>
      <c r="H10" s="8" t="s">
        <v>74</v>
      </c>
    </row>
    <row r="11" spans="1:8" x14ac:dyDescent="0.35">
      <c r="A11" t="s">
        <v>138</v>
      </c>
      <c r="B11" s="2" t="s">
        <v>7</v>
      </c>
      <c r="C11" s="13">
        <v>50</v>
      </c>
      <c r="H11" s="8" t="s">
        <v>75</v>
      </c>
    </row>
    <row r="12" spans="1:8" x14ac:dyDescent="0.35">
      <c r="B12" s="2" t="s">
        <v>15</v>
      </c>
      <c r="C12" s="13">
        <v>3</v>
      </c>
      <c r="H12" s="8" t="s">
        <v>76</v>
      </c>
    </row>
    <row r="13" spans="1:8" x14ac:dyDescent="0.35">
      <c r="B13" s="2" t="s">
        <v>9</v>
      </c>
      <c r="C13" s="13">
        <v>3</v>
      </c>
      <c r="H13" s="8" t="s">
        <v>118</v>
      </c>
    </row>
    <row r="14" spans="1:8" x14ac:dyDescent="0.35">
      <c r="B14" s="2" t="s">
        <v>23</v>
      </c>
      <c r="C14" s="13">
        <v>8</v>
      </c>
      <c r="H14" s="8" t="s">
        <v>77</v>
      </c>
    </row>
    <row r="15" spans="1:8" x14ac:dyDescent="0.35">
      <c r="B15" s="2" t="s">
        <v>24</v>
      </c>
      <c r="C15" s="13">
        <v>6</v>
      </c>
      <c r="H15" s="8" t="s">
        <v>78</v>
      </c>
    </row>
    <row r="16" spans="1:8" x14ac:dyDescent="0.35">
      <c r="B16" s="2" t="s">
        <v>13</v>
      </c>
      <c r="C16" s="13">
        <v>20</v>
      </c>
      <c r="H16" s="8" t="s">
        <v>79</v>
      </c>
    </row>
    <row r="17" spans="2:8" x14ac:dyDescent="0.35">
      <c r="B17" s="2" t="s">
        <v>123</v>
      </c>
      <c r="C17" s="13">
        <v>20</v>
      </c>
    </row>
    <row r="18" spans="2:8" x14ac:dyDescent="0.35">
      <c r="B18" s="2" t="s">
        <v>10</v>
      </c>
      <c r="C18" s="13">
        <v>6</v>
      </c>
      <c r="H18" s="8" t="s">
        <v>80</v>
      </c>
    </row>
    <row r="19" spans="2:8" x14ac:dyDescent="0.35">
      <c r="B19" s="2" t="s">
        <v>35</v>
      </c>
      <c r="C19" s="13">
        <v>14</v>
      </c>
      <c r="H19" s="8" t="s">
        <v>81</v>
      </c>
    </row>
    <row r="20" spans="2:8" x14ac:dyDescent="0.35">
      <c r="B20" s="2" t="s">
        <v>34</v>
      </c>
      <c r="C20" s="13">
        <v>13</v>
      </c>
      <c r="H20" s="8" t="s">
        <v>82</v>
      </c>
    </row>
    <row r="21" spans="2:8" x14ac:dyDescent="0.35">
      <c r="B21" s="2" t="s">
        <v>5</v>
      </c>
      <c r="C21" s="13">
        <v>33</v>
      </c>
      <c r="H21" s="8" t="s">
        <v>83</v>
      </c>
    </row>
    <row r="22" spans="2:8" x14ac:dyDescent="0.35">
      <c r="B22" s="2" t="s">
        <v>36</v>
      </c>
      <c r="C22" s="13">
        <v>50</v>
      </c>
      <c r="H22" s="8" t="s">
        <v>84</v>
      </c>
    </row>
    <row r="23" spans="2:8" x14ac:dyDescent="0.35">
      <c r="B23" s="2" t="s">
        <v>37</v>
      </c>
      <c r="C23" s="13">
        <v>25</v>
      </c>
      <c r="H23" s="8" t="s">
        <v>85</v>
      </c>
    </row>
    <row r="24" spans="2:8" x14ac:dyDescent="0.35">
      <c r="B24" s="2" t="s">
        <v>32</v>
      </c>
      <c r="C24" s="13">
        <v>25</v>
      </c>
      <c r="H24" s="8" t="s">
        <v>86</v>
      </c>
    </row>
    <row r="25" spans="2:8" x14ac:dyDescent="0.35">
      <c r="B25" s="2" t="s">
        <v>33</v>
      </c>
      <c r="C25" s="13">
        <v>25</v>
      </c>
      <c r="H25" s="8" t="s">
        <v>87</v>
      </c>
    </row>
    <row r="26" spans="2:8" x14ac:dyDescent="0.35">
      <c r="B26" s="2" t="s">
        <v>25</v>
      </c>
      <c r="C26" s="13">
        <v>25</v>
      </c>
      <c r="H26" s="8" t="s">
        <v>88</v>
      </c>
    </row>
    <row r="27" spans="2:8" x14ac:dyDescent="0.35">
      <c r="B27" s="2" t="s">
        <v>26</v>
      </c>
      <c r="C27" s="13">
        <v>10</v>
      </c>
      <c r="H27" s="8" t="s">
        <v>89</v>
      </c>
    </row>
    <row r="28" spans="2:8" x14ac:dyDescent="0.35">
      <c r="B28" s="2" t="s">
        <v>27</v>
      </c>
      <c r="C28" s="13">
        <v>10</v>
      </c>
      <c r="H28" s="8" t="s">
        <v>90</v>
      </c>
    </row>
    <row r="29" spans="2:8" x14ac:dyDescent="0.35">
      <c r="B29" s="48" t="s">
        <v>158</v>
      </c>
      <c r="C29" s="13">
        <v>99</v>
      </c>
      <c r="H29" s="8" t="s">
        <v>91</v>
      </c>
    </row>
    <row r="30" spans="2:8" x14ac:dyDescent="0.35">
      <c r="B30" s="48" t="s">
        <v>159</v>
      </c>
      <c r="C30" s="13">
        <v>15</v>
      </c>
      <c r="H30" s="8" t="s">
        <v>92</v>
      </c>
    </row>
    <row r="31" spans="2:8" x14ac:dyDescent="0.35">
      <c r="B31" s="48" t="s">
        <v>160</v>
      </c>
      <c r="C31" s="13">
        <v>32</v>
      </c>
      <c r="H31" s="8" t="s">
        <v>93</v>
      </c>
    </row>
    <row r="32" spans="2:8" x14ac:dyDescent="0.35">
      <c r="B32" s="48" t="s">
        <v>171</v>
      </c>
      <c r="C32" s="13">
        <v>22</v>
      </c>
      <c r="H32" s="8" t="s">
        <v>94</v>
      </c>
    </row>
    <row r="33" spans="2:8" x14ac:dyDescent="0.35">
      <c r="B33" s="48" t="s">
        <v>51</v>
      </c>
      <c r="C33" s="13">
        <v>0</v>
      </c>
      <c r="H33" s="8" t="s">
        <v>95</v>
      </c>
    </row>
    <row r="34" spans="2:8" x14ac:dyDescent="0.35">
      <c r="H34" s="8" t="s">
        <v>96</v>
      </c>
    </row>
    <row r="35" spans="2:8" x14ac:dyDescent="0.35">
      <c r="H35" s="8" t="s">
        <v>97</v>
      </c>
    </row>
    <row r="36" spans="2:8" x14ac:dyDescent="0.35">
      <c r="H36" s="8" t="s">
        <v>98</v>
      </c>
    </row>
    <row r="37" spans="2:8" x14ac:dyDescent="0.35">
      <c r="H37" s="8" t="s">
        <v>99</v>
      </c>
    </row>
    <row r="38" spans="2:8" x14ac:dyDescent="0.35">
      <c r="H38" s="8" t="s">
        <v>100</v>
      </c>
    </row>
    <row r="39" spans="2:8" x14ac:dyDescent="0.35">
      <c r="H39" s="8" t="s">
        <v>101</v>
      </c>
    </row>
    <row r="40" spans="2:8" x14ac:dyDescent="0.35">
      <c r="H40" s="8" t="s">
        <v>102</v>
      </c>
    </row>
    <row r="41" spans="2:8" x14ac:dyDescent="0.35">
      <c r="H41" s="8" t="s">
        <v>103</v>
      </c>
    </row>
    <row r="42" spans="2:8" x14ac:dyDescent="0.35">
      <c r="H42" s="8" t="s">
        <v>104</v>
      </c>
    </row>
    <row r="43" spans="2:8" x14ac:dyDescent="0.35">
      <c r="H43" s="8" t="s">
        <v>105</v>
      </c>
    </row>
    <row r="44" spans="2:8" x14ac:dyDescent="0.35">
      <c r="H44" s="8" t="s">
        <v>106</v>
      </c>
    </row>
    <row r="45" spans="2:8" x14ac:dyDescent="0.35">
      <c r="H45" s="8" t="s">
        <v>107</v>
      </c>
    </row>
    <row r="46" spans="2:8" x14ac:dyDescent="0.35">
      <c r="H46" s="8" t="s">
        <v>108</v>
      </c>
    </row>
    <row r="47" spans="2:8" x14ac:dyDescent="0.35">
      <c r="H47" s="8" t="s">
        <v>109</v>
      </c>
    </row>
    <row r="48" spans="2:8" x14ac:dyDescent="0.35">
      <c r="H48" s="8" t="s">
        <v>110</v>
      </c>
    </row>
    <row r="49" spans="8:8" x14ac:dyDescent="0.35">
      <c r="H49" s="8" t="s">
        <v>111</v>
      </c>
    </row>
    <row r="50" spans="8:8" x14ac:dyDescent="0.35">
      <c r="H50" s="8" t="s">
        <v>112</v>
      </c>
    </row>
    <row r="51" spans="8:8" x14ac:dyDescent="0.35">
      <c r="H51" s="8" t="s">
        <v>113</v>
      </c>
    </row>
    <row r="52" spans="8:8" x14ac:dyDescent="0.35">
      <c r="H52" s="8" t="s">
        <v>114</v>
      </c>
    </row>
    <row r="53" spans="8:8" x14ac:dyDescent="0.35">
      <c r="H53" s="8" t="s">
        <v>115</v>
      </c>
    </row>
    <row r="54" spans="8:8" x14ac:dyDescent="0.35">
      <c r="H54" s="8" t="s">
        <v>116</v>
      </c>
    </row>
    <row r="55" spans="8:8" x14ac:dyDescent="0.35">
      <c r="H55" s="8"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ED0F-7A2E-46FF-90BF-0189CD20107F}">
  <sheetPr codeName="Sheet3">
    <tabColor theme="9"/>
  </sheetPr>
  <dimension ref="B12:G32"/>
  <sheetViews>
    <sheetView showGridLines="0" showRowColHeaders="0" zoomScale="80" zoomScaleNormal="80" workbookViewId="0">
      <selection activeCell="P10" sqref="P10"/>
    </sheetView>
  </sheetViews>
  <sheetFormatPr defaultRowHeight="14.5" x14ac:dyDescent="0.35"/>
  <cols>
    <col min="2" max="2" width="30" hidden="1" customWidth="1"/>
    <col min="3" max="3" width="16.36328125" customWidth="1"/>
    <col min="4" max="7" width="18.54296875" customWidth="1"/>
  </cols>
  <sheetData>
    <row r="12" spans="2:7" ht="18.5" x14ac:dyDescent="0.45">
      <c r="C12" s="178" t="s">
        <v>241</v>
      </c>
    </row>
    <row r="13" spans="2:7" ht="29" x14ac:dyDescent="0.35">
      <c r="C13" s="177"/>
      <c r="D13" s="100" t="s">
        <v>32</v>
      </c>
      <c r="E13" s="100" t="s">
        <v>33</v>
      </c>
      <c r="F13" s="100" t="s">
        <v>25</v>
      </c>
      <c r="G13" s="100" t="s">
        <v>26</v>
      </c>
    </row>
    <row r="14" spans="2:7" x14ac:dyDescent="0.35">
      <c r="B14" t="s">
        <v>169</v>
      </c>
      <c r="C14" s="196" t="s">
        <v>170</v>
      </c>
      <c r="D14" s="166">
        <v>50</v>
      </c>
      <c r="E14" s="166">
        <v>30</v>
      </c>
      <c r="F14" s="166">
        <f t="shared" ref="F14" si="0">E14+10</f>
        <v>40</v>
      </c>
      <c r="G14" s="166">
        <v>10</v>
      </c>
    </row>
    <row r="15" spans="2:7" x14ac:dyDescent="0.35">
      <c r="B15" t="s">
        <v>161</v>
      </c>
      <c r="C15" s="196" t="s">
        <v>156</v>
      </c>
      <c r="D15" s="166">
        <f>D14+2.5</f>
        <v>52.5</v>
      </c>
      <c r="E15" s="166">
        <f t="shared" ref="E15:F20" si="1">D15+10</f>
        <v>62.5</v>
      </c>
      <c r="F15" s="166">
        <f t="shared" si="1"/>
        <v>72.5</v>
      </c>
      <c r="G15" s="166">
        <f>G14+2.25</f>
        <v>12.25</v>
      </c>
    </row>
    <row r="16" spans="2:7" x14ac:dyDescent="0.35">
      <c r="B16" t="s">
        <v>64</v>
      </c>
      <c r="C16" s="196" t="s">
        <v>141</v>
      </c>
      <c r="D16" s="166">
        <f t="shared" ref="D16:D20" si="2">D15+2.5</f>
        <v>55</v>
      </c>
      <c r="E16" s="166">
        <f t="shared" si="1"/>
        <v>65</v>
      </c>
      <c r="F16" s="166">
        <f t="shared" si="1"/>
        <v>75</v>
      </c>
      <c r="G16" s="166">
        <f t="shared" ref="G16:G20" si="3">G15+2.25</f>
        <v>14.5</v>
      </c>
    </row>
    <row r="17" spans="2:7" x14ac:dyDescent="0.35">
      <c r="B17" t="s">
        <v>165</v>
      </c>
      <c r="C17" s="196" t="s">
        <v>157</v>
      </c>
      <c r="D17" s="166">
        <f t="shared" si="2"/>
        <v>57.5</v>
      </c>
      <c r="E17" s="166">
        <f t="shared" si="1"/>
        <v>67.5</v>
      </c>
      <c r="F17" s="166">
        <f t="shared" si="1"/>
        <v>77.5</v>
      </c>
      <c r="G17" s="166">
        <f t="shared" si="3"/>
        <v>16.75</v>
      </c>
    </row>
    <row r="18" spans="2:7" x14ac:dyDescent="0.35">
      <c r="B18" t="s">
        <v>166</v>
      </c>
      <c r="C18" s="196" t="s">
        <v>162</v>
      </c>
      <c r="D18" s="166">
        <f t="shared" si="2"/>
        <v>60</v>
      </c>
      <c r="E18" s="166">
        <f t="shared" si="1"/>
        <v>70</v>
      </c>
      <c r="F18" s="166">
        <f t="shared" si="1"/>
        <v>80</v>
      </c>
      <c r="G18" s="166">
        <f t="shared" si="3"/>
        <v>19</v>
      </c>
    </row>
    <row r="19" spans="2:7" x14ac:dyDescent="0.35">
      <c r="B19" t="s">
        <v>167</v>
      </c>
      <c r="C19" s="196" t="s">
        <v>163</v>
      </c>
      <c r="D19" s="166">
        <f t="shared" si="2"/>
        <v>62.5</v>
      </c>
      <c r="E19" s="166">
        <f t="shared" si="1"/>
        <v>72.5</v>
      </c>
      <c r="F19" s="166">
        <f t="shared" si="1"/>
        <v>82.5</v>
      </c>
      <c r="G19" s="166">
        <f t="shared" si="3"/>
        <v>21.25</v>
      </c>
    </row>
    <row r="20" spans="2:7" x14ac:dyDescent="0.35">
      <c r="B20" t="s">
        <v>168</v>
      </c>
      <c r="C20" s="196" t="s">
        <v>164</v>
      </c>
      <c r="D20" s="166">
        <f t="shared" si="2"/>
        <v>65</v>
      </c>
      <c r="E20" s="166">
        <f>D20+10</f>
        <v>75</v>
      </c>
      <c r="F20" s="166">
        <f t="shared" si="1"/>
        <v>85</v>
      </c>
      <c r="G20" s="166">
        <f t="shared" si="3"/>
        <v>23.5</v>
      </c>
    </row>
    <row r="24" spans="2:7" ht="18.5" x14ac:dyDescent="0.45">
      <c r="C24" s="178" t="s">
        <v>228</v>
      </c>
    </row>
    <row r="25" spans="2:7" x14ac:dyDescent="0.35">
      <c r="C25" s="100"/>
      <c r="D25" s="100" t="s">
        <v>227</v>
      </c>
    </row>
    <row r="26" spans="2:7" x14ac:dyDescent="0.35">
      <c r="C26" s="158" t="s">
        <v>170</v>
      </c>
      <c r="D26" s="166">
        <v>80</v>
      </c>
    </row>
    <row r="27" spans="2:7" x14ac:dyDescent="0.35">
      <c r="C27" s="158" t="s">
        <v>156</v>
      </c>
      <c r="D27" s="166">
        <v>85</v>
      </c>
    </row>
    <row r="28" spans="2:7" x14ac:dyDescent="0.35">
      <c r="C28" s="158" t="s">
        <v>141</v>
      </c>
      <c r="D28" s="166">
        <v>95</v>
      </c>
    </row>
    <row r="29" spans="2:7" x14ac:dyDescent="0.35">
      <c r="C29" s="158" t="s">
        <v>157</v>
      </c>
      <c r="D29" s="166">
        <v>100</v>
      </c>
    </row>
    <row r="30" spans="2:7" x14ac:dyDescent="0.35">
      <c r="C30" s="158" t="s">
        <v>162</v>
      </c>
      <c r="D30" s="166">
        <v>110</v>
      </c>
    </row>
    <row r="31" spans="2:7" x14ac:dyDescent="0.35">
      <c r="C31" s="158" t="s">
        <v>163</v>
      </c>
      <c r="D31" s="166">
        <v>115</v>
      </c>
    </row>
    <row r="32" spans="2:7" x14ac:dyDescent="0.35">
      <c r="C32" s="158" t="s">
        <v>164</v>
      </c>
      <c r="D32" s="166">
        <v>120</v>
      </c>
    </row>
  </sheetData>
  <sheetProtection algorithmName="SHA-512" hashValue="CVej5XbCSkljuD4zVajnl22PJ4uh8iJXKDsm/GjTTZp5Ir8bzOIxvGpJdE5+jGUIdrirxjGuQBetiURqe7kX6g==" saltValue="7V2cHDvMir2kBgazLSFBIw==" spinCount="100000" sheet="1" objects="1" scenarios="1" selectLockedCells="1" selectUnlockedCells="1"/>
  <dataValidations count="1">
    <dataValidation type="decimal" allowBlank="1" showInputMessage="1" showErrorMessage="1" errorTitle="Invalid Entry" error="Only valid numbers can be input into cells." sqref="D26:D32" xr:uid="{0871AF87-603C-44C8-A576-6AEE770BD43B}">
      <formula1>-9.99999999999999E+36</formula1>
      <formula2>9.99999999999999E+36</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DC3A-55C9-4216-8E14-326F40CA0BBB}">
  <sheetPr codeName="Sheet4">
    <tabColor theme="9"/>
  </sheetPr>
  <dimension ref="B3:O53"/>
  <sheetViews>
    <sheetView showGridLines="0" showRowColHeaders="0" zoomScale="80" zoomScaleNormal="80" workbookViewId="0">
      <selection activeCell="AA26" sqref="AA26"/>
    </sheetView>
  </sheetViews>
  <sheetFormatPr defaultRowHeight="14.5" x14ac:dyDescent="0.35"/>
  <cols>
    <col min="1" max="1" width="5.6328125" customWidth="1"/>
    <col min="2" max="3" width="1.6328125" customWidth="1"/>
    <col min="4" max="4" width="16.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3" spans="2:15" x14ac:dyDescent="0.35">
      <c r="B3" s="206" t="s">
        <v>40</v>
      </c>
      <c r="C3" s="206"/>
      <c r="D3" s="206"/>
      <c r="E3" s="206"/>
      <c r="F3" s="206"/>
      <c r="G3" s="206"/>
      <c r="H3" s="206"/>
      <c r="I3" s="206"/>
      <c r="J3" s="206"/>
      <c r="K3" s="206"/>
      <c r="L3" s="206"/>
      <c r="M3" s="207"/>
      <c r="N3" s="207"/>
      <c r="O3" s="207"/>
    </row>
    <row r="4" spans="2:15" x14ac:dyDescent="0.35">
      <c r="B4" s="208" t="s">
        <v>42</v>
      </c>
      <c r="C4" s="208"/>
      <c r="D4" s="208"/>
      <c r="E4" s="208"/>
      <c r="F4" s="208"/>
      <c r="G4" s="208"/>
      <c r="H4" s="208"/>
      <c r="I4" s="208"/>
      <c r="J4" s="208"/>
      <c r="K4" s="208"/>
      <c r="L4" s="208"/>
      <c r="M4" s="207"/>
      <c r="N4" s="207"/>
      <c r="O4" s="207"/>
    </row>
    <row r="5" spans="2:15" x14ac:dyDescent="0.35">
      <c r="B5" s="208" t="s">
        <v>41</v>
      </c>
      <c r="C5" s="208"/>
      <c r="D5" s="208"/>
      <c r="E5" s="208"/>
      <c r="F5" s="208"/>
      <c r="G5" s="208"/>
      <c r="H5" s="208"/>
      <c r="I5" s="208"/>
      <c r="J5" s="208"/>
      <c r="K5" s="208"/>
      <c r="L5" s="208"/>
      <c r="M5" s="208"/>
      <c r="N5" s="208"/>
      <c r="O5" s="208"/>
    </row>
    <row r="6" spans="2:15" x14ac:dyDescent="0.35">
      <c r="B6" s="209"/>
      <c r="C6" s="209"/>
      <c r="D6" s="209"/>
      <c r="E6" s="209"/>
      <c r="F6" s="209"/>
      <c r="G6" s="209"/>
      <c r="H6" s="209"/>
      <c r="I6" s="209"/>
      <c r="J6" s="209"/>
      <c r="K6" s="209"/>
      <c r="L6" s="209"/>
      <c r="M6" s="209"/>
      <c r="N6" s="209"/>
      <c r="O6" s="209"/>
    </row>
    <row r="7" spans="2:15" ht="16" thickBot="1" x14ac:dyDescent="0.4">
      <c r="B7" s="210">
        <v>1</v>
      </c>
      <c r="C7" s="210"/>
      <c r="D7" s="51" t="s">
        <v>55</v>
      </c>
      <c r="E7" s="211" t="s">
        <v>54</v>
      </c>
      <c r="F7" s="212"/>
      <c r="G7" s="213" t="s">
        <v>161</v>
      </c>
      <c r="H7" s="214"/>
      <c r="I7" s="214"/>
      <c r="J7" s="214"/>
      <c r="K7" s="214"/>
      <c r="L7" s="214"/>
      <c r="M7" s="214"/>
      <c r="N7" s="214"/>
      <c r="O7" s="214"/>
    </row>
    <row r="8" spans="2:15" x14ac:dyDescent="0.35">
      <c r="B8" s="243">
        <v>2</v>
      </c>
      <c r="C8" s="244"/>
      <c r="D8" s="249" t="s">
        <v>45</v>
      </c>
      <c r="E8" s="250"/>
      <c r="F8" s="251"/>
      <c r="G8" s="252" t="s">
        <v>61</v>
      </c>
      <c r="H8" s="253"/>
      <c r="I8" s="254"/>
      <c r="J8" s="252" t="s">
        <v>62</v>
      </c>
      <c r="K8" s="253"/>
      <c r="L8" s="254"/>
      <c r="M8" s="252" t="s">
        <v>63</v>
      </c>
      <c r="N8" s="253"/>
      <c r="O8" s="255"/>
    </row>
    <row r="9" spans="2:15" x14ac:dyDescent="0.35">
      <c r="B9" s="245"/>
      <c r="C9" s="246"/>
      <c r="D9" s="87" t="s">
        <v>195</v>
      </c>
      <c r="E9" s="215" t="s">
        <v>125</v>
      </c>
      <c r="F9" s="216"/>
      <c r="G9" s="217" t="s">
        <v>183</v>
      </c>
      <c r="H9" s="218"/>
      <c r="I9" s="219"/>
      <c r="J9" s="217" t="s">
        <v>183</v>
      </c>
      <c r="K9" s="218"/>
      <c r="L9" s="219"/>
      <c r="M9" s="217" t="s">
        <v>183</v>
      </c>
      <c r="N9" s="218"/>
      <c r="O9" s="219"/>
    </row>
    <row r="10" spans="2:15" x14ac:dyDescent="0.35">
      <c r="B10" s="245"/>
      <c r="C10" s="246"/>
      <c r="D10" s="87" t="s">
        <v>57</v>
      </c>
      <c r="E10" s="87" t="s">
        <v>59</v>
      </c>
      <c r="F10" s="88" t="s">
        <v>58</v>
      </c>
      <c r="G10" s="217" t="s">
        <v>184</v>
      </c>
      <c r="H10" s="218"/>
      <c r="I10" s="219"/>
      <c r="J10" s="217" t="s">
        <v>184</v>
      </c>
      <c r="K10" s="218"/>
      <c r="L10" s="219"/>
      <c r="M10" s="217" t="s">
        <v>184</v>
      </c>
      <c r="N10" s="218"/>
      <c r="O10" s="219"/>
    </row>
    <row r="11" spans="2:15" x14ac:dyDescent="0.35">
      <c r="B11" s="245"/>
      <c r="C11" s="246"/>
      <c r="D11" s="220" t="s">
        <v>208</v>
      </c>
      <c r="E11" s="221"/>
      <c r="F11" s="222"/>
      <c r="G11" s="223" t="s">
        <v>207</v>
      </c>
      <c r="H11" s="224"/>
      <c r="I11" s="225"/>
      <c r="J11" s="223" t="s">
        <v>207</v>
      </c>
      <c r="K11" s="224"/>
      <c r="L11" s="225"/>
      <c r="M11" s="223" t="s">
        <v>207</v>
      </c>
      <c r="N11" s="224"/>
      <c r="O11" s="225"/>
    </row>
    <row r="12" spans="2:15" x14ac:dyDescent="0.35">
      <c r="B12" s="245"/>
      <c r="C12" s="246"/>
      <c r="D12" s="236" t="s">
        <v>0</v>
      </c>
      <c r="E12" s="237"/>
      <c r="F12" s="240" t="s">
        <v>16</v>
      </c>
      <c r="G12" s="229" t="s">
        <v>16</v>
      </c>
      <c r="H12" s="231" t="s">
        <v>19</v>
      </c>
      <c r="I12" s="242"/>
      <c r="J12" s="229" t="s">
        <v>16</v>
      </c>
      <c r="K12" s="231" t="s">
        <v>19</v>
      </c>
      <c r="L12" s="242"/>
      <c r="M12" s="229" t="s">
        <v>16</v>
      </c>
      <c r="N12" s="231" t="s">
        <v>19</v>
      </c>
      <c r="O12" s="232"/>
    </row>
    <row r="13" spans="2:15" x14ac:dyDescent="0.35">
      <c r="B13" s="247"/>
      <c r="C13" s="248"/>
      <c r="D13" s="238"/>
      <c r="E13" s="239"/>
      <c r="F13" s="241"/>
      <c r="G13" s="230"/>
      <c r="H13" s="16" t="s">
        <v>17</v>
      </c>
      <c r="I13" s="17" t="s">
        <v>18</v>
      </c>
      <c r="J13" s="230"/>
      <c r="K13" s="16" t="s">
        <v>17</v>
      </c>
      <c r="L13" s="17" t="s">
        <v>18</v>
      </c>
      <c r="M13" s="230"/>
      <c r="N13" s="16" t="s">
        <v>17</v>
      </c>
      <c r="O13" s="52" t="s">
        <v>18</v>
      </c>
    </row>
    <row r="14" spans="2:15" x14ac:dyDescent="0.35">
      <c r="B14" s="233" t="s">
        <v>120</v>
      </c>
      <c r="C14" s="234"/>
      <c r="D14" s="234"/>
      <c r="E14" s="234"/>
      <c r="F14" s="234"/>
      <c r="G14" s="234"/>
      <c r="H14" s="234"/>
      <c r="I14" s="234"/>
      <c r="J14" s="234"/>
      <c r="K14" s="234"/>
      <c r="L14" s="234"/>
      <c r="M14" s="234"/>
      <c r="N14" s="234"/>
      <c r="O14" s="235"/>
    </row>
    <row r="15" spans="2:15" x14ac:dyDescent="0.35">
      <c r="B15" s="226">
        <v>3</v>
      </c>
      <c r="C15" s="227"/>
      <c r="D15" s="228" t="s">
        <v>200</v>
      </c>
      <c r="E15" s="227"/>
      <c r="F15" s="89"/>
      <c r="G15" s="90"/>
      <c r="H15" s="11" t="s">
        <v>185</v>
      </c>
      <c r="I15" s="11" t="s">
        <v>185</v>
      </c>
      <c r="J15" s="90"/>
      <c r="K15" s="11" t="s">
        <v>185</v>
      </c>
      <c r="L15" s="11" t="s">
        <v>185</v>
      </c>
      <c r="M15" s="90"/>
      <c r="N15" s="11" t="s">
        <v>185</v>
      </c>
      <c r="O15" s="95" t="s">
        <v>185</v>
      </c>
    </row>
    <row r="16" spans="2:15" x14ac:dyDescent="0.35">
      <c r="B16" s="226">
        <v>4</v>
      </c>
      <c r="C16" s="227"/>
      <c r="D16" s="228" t="s">
        <v>20</v>
      </c>
      <c r="E16" s="227"/>
      <c r="F16" s="91"/>
      <c r="G16" s="92"/>
      <c r="H16" s="56" t="s">
        <v>185</v>
      </c>
      <c r="I16" s="56" t="s">
        <v>185</v>
      </c>
      <c r="J16" s="92"/>
      <c r="K16" s="56" t="s">
        <v>185</v>
      </c>
      <c r="L16" s="56" t="s">
        <v>185</v>
      </c>
      <c r="M16" s="92"/>
      <c r="N16" s="56" t="s">
        <v>185</v>
      </c>
      <c r="O16" s="58" t="s">
        <v>185</v>
      </c>
    </row>
    <row r="17" spans="2:15" x14ac:dyDescent="0.35">
      <c r="B17" s="226">
        <v>5</v>
      </c>
      <c r="C17" s="227"/>
      <c r="D17" s="228" t="s">
        <v>21</v>
      </c>
      <c r="E17" s="227"/>
      <c r="F17" s="89">
        <v>0</v>
      </c>
      <c r="G17" s="90">
        <v>0</v>
      </c>
      <c r="H17" s="56">
        <v>0</v>
      </c>
      <c r="I17" s="56">
        <v>0</v>
      </c>
      <c r="J17" s="90">
        <v>0</v>
      </c>
      <c r="K17" s="56">
        <v>0</v>
      </c>
      <c r="L17" s="56">
        <v>0</v>
      </c>
      <c r="M17" s="90">
        <v>0</v>
      </c>
      <c r="N17" s="56">
        <v>0</v>
      </c>
      <c r="O17" s="58">
        <v>0</v>
      </c>
    </row>
    <row r="18" spans="2:15" x14ac:dyDescent="0.35">
      <c r="B18" s="226">
        <v>6</v>
      </c>
      <c r="C18" s="227"/>
      <c r="D18" s="228" t="s">
        <v>12</v>
      </c>
      <c r="E18" s="227"/>
      <c r="F18" s="91" t="s">
        <v>30</v>
      </c>
      <c r="G18" s="92" t="s">
        <v>30</v>
      </c>
      <c r="H18" s="56">
        <v>0</v>
      </c>
      <c r="I18" s="56">
        <v>0</v>
      </c>
      <c r="J18" s="92" t="s">
        <v>30</v>
      </c>
      <c r="K18" s="56">
        <v>0</v>
      </c>
      <c r="L18" s="56">
        <v>0</v>
      </c>
      <c r="M18" s="92" t="s">
        <v>30</v>
      </c>
      <c r="N18" s="56">
        <v>0</v>
      </c>
      <c r="O18" s="58">
        <v>0</v>
      </c>
    </row>
    <row r="19" spans="2:15" x14ac:dyDescent="0.35">
      <c r="B19" s="226">
        <v>7</v>
      </c>
      <c r="C19" s="227"/>
      <c r="D19" s="228" t="s">
        <v>8</v>
      </c>
      <c r="E19" s="227"/>
      <c r="F19" s="91" t="s">
        <v>30</v>
      </c>
      <c r="G19" s="92" t="s">
        <v>30</v>
      </c>
      <c r="H19" s="56">
        <v>0</v>
      </c>
      <c r="I19" s="56">
        <v>0</v>
      </c>
      <c r="J19" s="92" t="s">
        <v>30</v>
      </c>
      <c r="K19" s="56">
        <v>0</v>
      </c>
      <c r="L19" s="56">
        <v>0</v>
      </c>
      <c r="M19" s="92" t="s">
        <v>30</v>
      </c>
      <c r="N19" s="56">
        <v>0</v>
      </c>
      <c r="O19" s="58">
        <v>0</v>
      </c>
    </row>
    <row r="20" spans="2:15" x14ac:dyDescent="0.35">
      <c r="B20" s="226">
        <v>8</v>
      </c>
      <c r="C20" s="227"/>
      <c r="D20" s="228" t="s">
        <v>11</v>
      </c>
      <c r="E20" s="227"/>
      <c r="F20" s="91" t="s">
        <v>30</v>
      </c>
      <c r="G20" s="92" t="s">
        <v>30</v>
      </c>
      <c r="H20" s="56">
        <v>0</v>
      </c>
      <c r="I20" s="56">
        <v>0</v>
      </c>
      <c r="J20" s="92" t="s">
        <v>30</v>
      </c>
      <c r="K20" s="56">
        <v>0</v>
      </c>
      <c r="L20" s="56">
        <v>0</v>
      </c>
      <c r="M20" s="92" t="s">
        <v>30</v>
      </c>
      <c r="N20" s="56">
        <v>0</v>
      </c>
      <c r="O20" s="58">
        <v>0</v>
      </c>
    </row>
    <row r="21" spans="2:15" x14ac:dyDescent="0.35">
      <c r="B21" s="226">
        <v>9</v>
      </c>
      <c r="C21" s="227"/>
      <c r="D21" s="228" t="s">
        <v>14</v>
      </c>
      <c r="E21" s="227"/>
      <c r="F21" s="91" t="s">
        <v>30</v>
      </c>
      <c r="G21" s="92" t="s">
        <v>30</v>
      </c>
      <c r="H21" s="56">
        <v>0</v>
      </c>
      <c r="I21" s="56">
        <v>0</v>
      </c>
      <c r="J21" s="92" t="s">
        <v>30</v>
      </c>
      <c r="K21" s="56">
        <v>0</v>
      </c>
      <c r="L21" s="56">
        <v>0</v>
      </c>
      <c r="M21" s="92" t="s">
        <v>30</v>
      </c>
      <c r="N21" s="56">
        <v>0</v>
      </c>
      <c r="O21" s="58">
        <v>0</v>
      </c>
    </row>
    <row r="22" spans="2:15" x14ac:dyDescent="0.35">
      <c r="B22" s="226">
        <v>10</v>
      </c>
      <c r="C22" s="227"/>
      <c r="D22" s="228" t="s">
        <v>38</v>
      </c>
      <c r="E22" s="227"/>
      <c r="F22" s="91" t="s">
        <v>31</v>
      </c>
      <c r="G22" s="92" t="s">
        <v>31</v>
      </c>
      <c r="H22" s="56">
        <v>0</v>
      </c>
      <c r="I22" s="56">
        <v>0</v>
      </c>
      <c r="J22" s="92" t="s">
        <v>31</v>
      </c>
      <c r="K22" s="56">
        <v>0</v>
      </c>
      <c r="L22" s="56">
        <v>0</v>
      </c>
      <c r="M22" s="92" t="s">
        <v>31</v>
      </c>
      <c r="N22" s="56">
        <v>0</v>
      </c>
      <c r="O22" s="58">
        <v>0</v>
      </c>
    </row>
    <row r="23" spans="2:15" x14ac:dyDescent="0.35">
      <c r="B23" s="226">
        <v>11</v>
      </c>
      <c r="C23" s="227"/>
      <c r="D23" s="228" t="s">
        <v>9</v>
      </c>
      <c r="E23" s="227"/>
      <c r="F23" s="91" t="s">
        <v>30</v>
      </c>
      <c r="G23" s="92" t="s">
        <v>30</v>
      </c>
      <c r="H23" s="56">
        <v>0</v>
      </c>
      <c r="I23" s="56">
        <v>0</v>
      </c>
      <c r="J23" s="92" t="s">
        <v>30</v>
      </c>
      <c r="K23" s="56">
        <v>0</v>
      </c>
      <c r="L23" s="56">
        <v>0</v>
      </c>
      <c r="M23" s="92" t="s">
        <v>30</v>
      </c>
      <c r="N23" s="56">
        <v>0</v>
      </c>
      <c r="O23" s="58">
        <v>0</v>
      </c>
    </row>
    <row r="24" spans="2:15" x14ac:dyDescent="0.35">
      <c r="B24" s="226">
        <v>12</v>
      </c>
      <c r="C24" s="227"/>
      <c r="D24" s="228" t="s">
        <v>23</v>
      </c>
      <c r="E24" s="227"/>
      <c r="F24" s="91" t="s">
        <v>30</v>
      </c>
      <c r="G24" s="92" t="s">
        <v>30</v>
      </c>
      <c r="H24" s="56">
        <v>0</v>
      </c>
      <c r="I24" s="56">
        <v>0</v>
      </c>
      <c r="J24" s="92" t="s">
        <v>30</v>
      </c>
      <c r="K24" s="56">
        <v>0</v>
      </c>
      <c r="L24" s="56">
        <v>0</v>
      </c>
      <c r="M24" s="92" t="s">
        <v>30</v>
      </c>
      <c r="N24" s="56">
        <v>0</v>
      </c>
      <c r="O24" s="58">
        <v>0</v>
      </c>
    </row>
    <row r="25" spans="2:15" x14ac:dyDescent="0.35">
      <c r="B25" s="226">
        <v>13</v>
      </c>
      <c r="C25" s="227"/>
      <c r="D25" s="228" t="s">
        <v>24</v>
      </c>
      <c r="E25" s="227"/>
      <c r="F25" s="91" t="s">
        <v>30</v>
      </c>
      <c r="G25" s="92" t="s">
        <v>30</v>
      </c>
      <c r="H25" s="56">
        <v>0</v>
      </c>
      <c r="I25" s="56">
        <v>0</v>
      </c>
      <c r="J25" s="92" t="s">
        <v>30</v>
      </c>
      <c r="K25" s="56">
        <v>0</v>
      </c>
      <c r="L25" s="56">
        <v>0</v>
      </c>
      <c r="M25" s="92" t="s">
        <v>30</v>
      </c>
      <c r="N25" s="56">
        <v>0</v>
      </c>
      <c r="O25" s="58">
        <v>0</v>
      </c>
    </row>
    <row r="26" spans="2:15" x14ac:dyDescent="0.35">
      <c r="B26" s="226">
        <v>14</v>
      </c>
      <c r="C26" s="227"/>
      <c r="D26" s="228" t="s">
        <v>13</v>
      </c>
      <c r="E26" s="227"/>
      <c r="F26" s="91" t="s">
        <v>30</v>
      </c>
      <c r="G26" s="92" t="s">
        <v>30</v>
      </c>
      <c r="H26" s="56">
        <v>0</v>
      </c>
      <c r="I26" s="56">
        <v>0</v>
      </c>
      <c r="J26" s="92" t="s">
        <v>30</v>
      </c>
      <c r="K26" s="56">
        <v>0</v>
      </c>
      <c r="L26" s="56">
        <v>0</v>
      </c>
      <c r="M26" s="92" t="s">
        <v>30</v>
      </c>
      <c r="N26" s="56">
        <v>0</v>
      </c>
      <c r="O26" s="58">
        <v>0</v>
      </c>
    </row>
    <row r="27" spans="2:15" x14ac:dyDescent="0.35">
      <c r="B27" s="226">
        <v>15</v>
      </c>
      <c r="C27" s="227"/>
      <c r="D27" s="228" t="s">
        <v>123</v>
      </c>
      <c r="E27" s="227"/>
      <c r="F27" s="91" t="s">
        <v>30</v>
      </c>
      <c r="G27" s="92" t="s">
        <v>30</v>
      </c>
      <c r="H27" s="56">
        <v>0</v>
      </c>
      <c r="I27" s="56">
        <v>0</v>
      </c>
      <c r="J27" s="92" t="s">
        <v>30</v>
      </c>
      <c r="K27" s="56">
        <v>0</v>
      </c>
      <c r="L27" s="56">
        <v>0</v>
      </c>
      <c r="M27" s="92" t="s">
        <v>30</v>
      </c>
      <c r="N27" s="56">
        <v>0</v>
      </c>
      <c r="O27" s="58">
        <v>0</v>
      </c>
    </row>
    <row r="28" spans="2:15" x14ac:dyDescent="0.35">
      <c r="B28" s="226">
        <v>16</v>
      </c>
      <c r="C28" s="227"/>
      <c r="D28" s="228" t="s">
        <v>10</v>
      </c>
      <c r="E28" s="227"/>
      <c r="F28" s="91" t="s">
        <v>30</v>
      </c>
      <c r="G28" s="92" t="s">
        <v>30</v>
      </c>
      <c r="H28" s="56">
        <v>0</v>
      </c>
      <c r="I28" s="56">
        <v>0</v>
      </c>
      <c r="J28" s="92" t="s">
        <v>30</v>
      </c>
      <c r="K28" s="56">
        <v>0</v>
      </c>
      <c r="L28" s="56">
        <v>0</v>
      </c>
      <c r="M28" s="92" t="s">
        <v>30</v>
      </c>
      <c r="N28" s="56">
        <v>0</v>
      </c>
      <c r="O28" s="58">
        <v>0</v>
      </c>
    </row>
    <row r="29" spans="2:15" x14ac:dyDescent="0.35">
      <c r="B29" s="226">
        <v>17</v>
      </c>
      <c r="C29" s="227"/>
      <c r="D29" s="228" t="s">
        <v>35</v>
      </c>
      <c r="E29" s="227"/>
      <c r="F29" s="91" t="s">
        <v>30</v>
      </c>
      <c r="G29" s="92" t="s">
        <v>30</v>
      </c>
      <c r="H29" s="56">
        <v>0</v>
      </c>
      <c r="I29" s="56">
        <v>0</v>
      </c>
      <c r="J29" s="92" t="s">
        <v>30</v>
      </c>
      <c r="K29" s="56">
        <v>0</v>
      </c>
      <c r="L29" s="56">
        <v>0</v>
      </c>
      <c r="M29" s="92" t="s">
        <v>30</v>
      </c>
      <c r="N29" s="56">
        <v>0</v>
      </c>
      <c r="O29" s="58">
        <v>0</v>
      </c>
    </row>
    <row r="30" spans="2:15" x14ac:dyDescent="0.35">
      <c r="B30" s="226">
        <v>18</v>
      </c>
      <c r="C30" s="227"/>
      <c r="D30" s="228" t="s">
        <v>34</v>
      </c>
      <c r="E30" s="227"/>
      <c r="F30" s="91" t="s">
        <v>30</v>
      </c>
      <c r="G30" s="92" t="s">
        <v>30</v>
      </c>
      <c r="H30" s="56">
        <v>0</v>
      </c>
      <c r="I30" s="56">
        <v>0</v>
      </c>
      <c r="J30" s="92" t="s">
        <v>30</v>
      </c>
      <c r="K30" s="56">
        <v>0</v>
      </c>
      <c r="L30" s="56">
        <v>0</v>
      </c>
      <c r="M30" s="92" t="s">
        <v>30</v>
      </c>
      <c r="N30" s="56">
        <v>0</v>
      </c>
      <c r="O30" s="58">
        <v>0</v>
      </c>
    </row>
    <row r="31" spans="2:15" x14ac:dyDescent="0.35">
      <c r="B31" s="226">
        <v>19</v>
      </c>
      <c r="C31" s="227"/>
      <c r="D31" s="228" t="s">
        <v>5</v>
      </c>
      <c r="E31" s="227"/>
      <c r="F31" s="91" t="s">
        <v>30</v>
      </c>
      <c r="G31" s="92" t="s">
        <v>30</v>
      </c>
      <c r="H31" s="56">
        <v>0</v>
      </c>
      <c r="I31" s="56">
        <v>0</v>
      </c>
      <c r="J31" s="92" t="s">
        <v>30</v>
      </c>
      <c r="K31" s="56">
        <v>0</v>
      </c>
      <c r="L31" s="56">
        <v>0</v>
      </c>
      <c r="M31" s="92" t="s">
        <v>30</v>
      </c>
      <c r="N31" s="56">
        <v>0</v>
      </c>
      <c r="O31" s="58">
        <v>0</v>
      </c>
    </row>
    <row r="32" spans="2:15" x14ac:dyDescent="0.35">
      <c r="B32" s="233" t="s">
        <v>121</v>
      </c>
      <c r="C32" s="234"/>
      <c r="D32" s="234"/>
      <c r="E32" s="234"/>
      <c r="F32" s="234"/>
      <c r="G32" s="234"/>
      <c r="H32" s="234"/>
      <c r="I32" s="234"/>
      <c r="J32" s="234"/>
      <c r="K32" s="234"/>
      <c r="L32" s="234"/>
      <c r="M32" s="234"/>
      <c r="N32" s="234"/>
      <c r="O32" s="235"/>
    </row>
    <row r="33" spans="2:15" x14ac:dyDescent="0.35">
      <c r="B33" s="226">
        <v>20</v>
      </c>
      <c r="C33" s="227"/>
      <c r="D33" s="228" t="s">
        <v>36</v>
      </c>
      <c r="E33" s="227"/>
      <c r="F33" s="91" t="s">
        <v>30</v>
      </c>
      <c r="G33" s="92" t="s">
        <v>30</v>
      </c>
      <c r="H33" s="56">
        <v>0</v>
      </c>
      <c r="I33" s="56">
        <v>0</v>
      </c>
      <c r="J33" s="92" t="s">
        <v>30</v>
      </c>
      <c r="K33" s="56">
        <v>0</v>
      </c>
      <c r="L33" s="56">
        <v>0</v>
      </c>
      <c r="M33" s="92" t="s">
        <v>30</v>
      </c>
      <c r="N33" s="56">
        <v>0</v>
      </c>
      <c r="O33" s="58">
        <v>0</v>
      </c>
    </row>
    <row r="34" spans="2:15" x14ac:dyDescent="0.35">
      <c r="B34" s="226">
        <v>21</v>
      </c>
      <c r="C34" s="227"/>
      <c r="D34" s="228" t="s">
        <v>37</v>
      </c>
      <c r="E34" s="227"/>
      <c r="F34" s="91" t="s">
        <v>30</v>
      </c>
      <c r="G34" s="92" t="s">
        <v>30</v>
      </c>
      <c r="H34" s="56">
        <v>0</v>
      </c>
      <c r="I34" s="56">
        <v>0</v>
      </c>
      <c r="J34" s="92" t="s">
        <v>30</v>
      </c>
      <c r="K34" s="56">
        <v>0</v>
      </c>
      <c r="L34" s="56">
        <v>0</v>
      </c>
      <c r="M34" s="92" t="s">
        <v>30</v>
      </c>
      <c r="N34" s="56">
        <v>0</v>
      </c>
      <c r="O34" s="58">
        <v>0</v>
      </c>
    </row>
    <row r="35" spans="2:15" x14ac:dyDescent="0.35">
      <c r="B35" s="226">
        <v>22</v>
      </c>
      <c r="C35" s="227"/>
      <c r="D35" s="228" t="s">
        <v>32</v>
      </c>
      <c r="E35" s="227"/>
      <c r="F35" s="91" t="s">
        <v>30</v>
      </c>
      <c r="G35" s="92" t="s">
        <v>30</v>
      </c>
      <c r="H35" s="56">
        <v>0</v>
      </c>
      <c r="I35" s="56">
        <v>0</v>
      </c>
      <c r="J35" s="92" t="s">
        <v>30</v>
      </c>
      <c r="K35" s="56">
        <v>0</v>
      </c>
      <c r="L35" s="56">
        <v>0</v>
      </c>
      <c r="M35" s="92" t="s">
        <v>30</v>
      </c>
      <c r="N35" s="56">
        <v>0</v>
      </c>
      <c r="O35" s="58">
        <v>0</v>
      </c>
    </row>
    <row r="36" spans="2:15" x14ac:dyDescent="0.35">
      <c r="B36" s="226">
        <v>23</v>
      </c>
      <c r="C36" s="227"/>
      <c r="D36" s="228" t="s">
        <v>33</v>
      </c>
      <c r="E36" s="227"/>
      <c r="F36" s="91" t="s">
        <v>30</v>
      </c>
      <c r="G36" s="92" t="s">
        <v>30</v>
      </c>
      <c r="H36" s="56">
        <v>0</v>
      </c>
      <c r="I36" s="56">
        <v>0</v>
      </c>
      <c r="J36" s="92" t="s">
        <v>30</v>
      </c>
      <c r="K36" s="56">
        <v>0</v>
      </c>
      <c r="L36" s="56">
        <v>0</v>
      </c>
      <c r="M36" s="92" t="s">
        <v>30</v>
      </c>
      <c r="N36" s="56">
        <v>0</v>
      </c>
      <c r="O36" s="58">
        <v>0</v>
      </c>
    </row>
    <row r="37" spans="2:15" x14ac:dyDescent="0.35">
      <c r="B37" s="226">
        <v>24</v>
      </c>
      <c r="C37" s="227"/>
      <c r="D37" s="228" t="s">
        <v>25</v>
      </c>
      <c r="E37" s="227"/>
      <c r="F37" s="91" t="s">
        <v>30</v>
      </c>
      <c r="G37" s="92" t="s">
        <v>30</v>
      </c>
      <c r="H37" s="56">
        <v>0</v>
      </c>
      <c r="I37" s="56">
        <v>0</v>
      </c>
      <c r="J37" s="92" t="s">
        <v>30</v>
      </c>
      <c r="K37" s="56">
        <v>0</v>
      </c>
      <c r="L37" s="56">
        <v>0</v>
      </c>
      <c r="M37" s="92" t="s">
        <v>30</v>
      </c>
      <c r="N37" s="56">
        <v>0</v>
      </c>
      <c r="O37" s="58">
        <v>0</v>
      </c>
    </row>
    <row r="38" spans="2:15" x14ac:dyDescent="0.35">
      <c r="B38" s="226">
        <v>25</v>
      </c>
      <c r="C38" s="227"/>
      <c r="D38" s="228" t="s">
        <v>26</v>
      </c>
      <c r="E38" s="227"/>
      <c r="F38" s="91" t="s">
        <v>30</v>
      </c>
      <c r="G38" s="92" t="s">
        <v>30</v>
      </c>
      <c r="H38" s="56">
        <v>0</v>
      </c>
      <c r="I38" s="56">
        <v>0</v>
      </c>
      <c r="J38" s="92" t="s">
        <v>30</v>
      </c>
      <c r="K38" s="56">
        <v>0</v>
      </c>
      <c r="L38" s="56">
        <v>0</v>
      </c>
      <c r="M38" s="92" t="s">
        <v>30</v>
      </c>
      <c r="N38" s="56">
        <v>0</v>
      </c>
      <c r="O38" s="58">
        <v>0</v>
      </c>
    </row>
    <row r="39" spans="2:15" x14ac:dyDescent="0.35">
      <c r="B39" s="226">
        <v>26</v>
      </c>
      <c r="C39" s="227"/>
      <c r="D39" s="228" t="s">
        <v>27</v>
      </c>
      <c r="E39" s="227"/>
      <c r="F39" s="91" t="s">
        <v>30</v>
      </c>
      <c r="G39" s="92" t="s">
        <v>30</v>
      </c>
      <c r="H39" s="56">
        <v>0</v>
      </c>
      <c r="I39" s="56">
        <v>0</v>
      </c>
      <c r="J39" s="92" t="s">
        <v>30</v>
      </c>
      <c r="K39" s="56">
        <v>0</v>
      </c>
      <c r="L39" s="56">
        <v>0</v>
      </c>
      <c r="M39" s="92" t="s">
        <v>30</v>
      </c>
      <c r="N39" s="56">
        <v>0</v>
      </c>
      <c r="O39" s="58">
        <v>0</v>
      </c>
    </row>
    <row r="40" spans="2:15" x14ac:dyDescent="0.35">
      <c r="B40" s="233" t="s">
        <v>122</v>
      </c>
      <c r="C40" s="234"/>
      <c r="D40" s="234"/>
      <c r="E40" s="234"/>
      <c r="F40" s="234"/>
      <c r="G40" s="234"/>
      <c r="H40" s="234"/>
      <c r="I40" s="234"/>
      <c r="J40" s="234"/>
      <c r="K40" s="234"/>
      <c r="L40" s="234"/>
      <c r="M40" s="234"/>
      <c r="N40" s="234"/>
      <c r="O40" s="235"/>
    </row>
    <row r="41" spans="2:15" x14ac:dyDescent="0.35">
      <c r="B41" s="226">
        <v>27</v>
      </c>
      <c r="C41" s="227"/>
      <c r="D41" s="256" t="s">
        <v>185</v>
      </c>
      <c r="E41" s="257"/>
      <c r="F41" s="91" t="s">
        <v>30</v>
      </c>
      <c r="G41" s="92" t="s">
        <v>30</v>
      </c>
      <c r="H41" s="56">
        <v>0</v>
      </c>
      <c r="I41" s="56">
        <v>0</v>
      </c>
      <c r="J41" s="92" t="s">
        <v>30</v>
      </c>
      <c r="K41" s="56">
        <v>0</v>
      </c>
      <c r="L41" s="56">
        <v>0</v>
      </c>
      <c r="M41" s="92" t="s">
        <v>30</v>
      </c>
      <c r="N41" s="56">
        <v>0</v>
      </c>
      <c r="O41" s="58">
        <v>0</v>
      </c>
    </row>
    <row r="42" spans="2:15" x14ac:dyDescent="0.35">
      <c r="B42" s="226">
        <v>28</v>
      </c>
      <c r="C42" s="227"/>
      <c r="D42" s="256" t="s">
        <v>185</v>
      </c>
      <c r="E42" s="257"/>
      <c r="F42" s="91" t="s">
        <v>30</v>
      </c>
      <c r="G42" s="92" t="s">
        <v>30</v>
      </c>
      <c r="H42" s="56">
        <v>0</v>
      </c>
      <c r="I42" s="56">
        <v>0</v>
      </c>
      <c r="J42" s="92" t="s">
        <v>30</v>
      </c>
      <c r="K42" s="56">
        <v>0</v>
      </c>
      <c r="L42" s="56">
        <v>0</v>
      </c>
      <c r="M42" s="92" t="s">
        <v>30</v>
      </c>
      <c r="N42" s="56">
        <v>0</v>
      </c>
      <c r="O42" s="58">
        <v>0</v>
      </c>
    </row>
    <row r="43" spans="2:15" x14ac:dyDescent="0.35">
      <c r="B43" s="226">
        <v>29</v>
      </c>
      <c r="C43" s="227"/>
      <c r="D43" s="256" t="s">
        <v>185</v>
      </c>
      <c r="E43" s="257"/>
      <c r="F43" s="91" t="s">
        <v>30</v>
      </c>
      <c r="G43" s="92" t="s">
        <v>30</v>
      </c>
      <c r="H43" s="56">
        <v>0</v>
      </c>
      <c r="I43" s="56">
        <v>0</v>
      </c>
      <c r="J43" s="92" t="s">
        <v>30</v>
      </c>
      <c r="K43" s="56">
        <v>0</v>
      </c>
      <c r="L43" s="56">
        <v>0</v>
      </c>
      <c r="M43" s="92" t="s">
        <v>30</v>
      </c>
      <c r="N43" s="56">
        <v>0</v>
      </c>
      <c r="O43" s="58">
        <v>0</v>
      </c>
    </row>
    <row r="44" spans="2:15" x14ac:dyDescent="0.35">
      <c r="B44" s="226">
        <v>30</v>
      </c>
      <c r="C44" s="227"/>
      <c r="D44" s="256" t="s">
        <v>185</v>
      </c>
      <c r="E44" s="257"/>
      <c r="F44" s="91" t="s">
        <v>30</v>
      </c>
      <c r="G44" s="92" t="s">
        <v>30</v>
      </c>
      <c r="H44" s="56">
        <v>0</v>
      </c>
      <c r="I44" s="56">
        <v>0</v>
      </c>
      <c r="J44" s="92" t="s">
        <v>30</v>
      </c>
      <c r="K44" s="56">
        <v>0</v>
      </c>
      <c r="L44" s="56">
        <v>0</v>
      </c>
      <c r="M44" s="92" t="s">
        <v>30</v>
      </c>
      <c r="N44" s="56">
        <v>0</v>
      </c>
      <c r="O44" s="58">
        <v>0</v>
      </c>
    </row>
    <row r="45" spans="2:15" x14ac:dyDescent="0.35">
      <c r="B45" s="226">
        <v>31</v>
      </c>
      <c r="C45" s="227"/>
      <c r="D45" s="256" t="s">
        <v>185</v>
      </c>
      <c r="E45" s="257"/>
      <c r="F45" s="91" t="s">
        <v>30</v>
      </c>
      <c r="G45" s="92" t="s">
        <v>30</v>
      </c>
      <c r="H45" s="56">
        <v>0</v>
      </c>
      <c r="I45" s="56">
        <v>0</v>
      </c>
      <c r="J45" s="92" t="s">
        <v>30</v>
      </c>
      <c r="K45" s="56">
        <v>0</v>
      </c>
      <c r="L45" s="56">
        <v>0</v>
      </c>
      <c r="M45" s="92" t="s">
        <v>30</v>
      </c>
      <c r="N45" s="56">
        <v>0</v>
      </c>
      <c r="O45" s="58">
        <v>0</v>
      </c>
    </row>
    <row r="46" spans="2:15" x14ac:dyDescent="0.35">
      <c r="B46" s="233" t="s">
        <v>188</v>
      </c>
      <c r="C46" s="234"/>
      <c r="D46" s="234"/>
      <c r="E46" s="234"/>
      <c r="F46" s="234"/>
      <c r="G46" s="234"/>
      <c r="H46" s="234"/>
      <c r="I46" s="234"/>
      <c r="J46" s="234"/>
      <c r="K46" s="234"/>
      <c r="L46" s="234"/>
      <c r="M46" s="234"/>
      <c r="N46" s="234"/>
      <c r="O46" s="235"/>
    </row>
    <row r="47" spans="2:15" x14ac:dyDescent="0.35">
      <c r="B47" s="226">
        <v>32</v>
      </c>
      <c r="C47" s="227"/>
      <c r="D47" s="228" t="s">
        <v>189</v>
      </c>
      <c r="E47" s="227"/>
      <c r="F47" s="54"/>
      <c r="G47" s="105" t="s">
        <v>185</v>
      </c>
      <c r="H47" s="56"/>
      <c r="I47" s="57"/>
      <c r="J47" s="105" t="s">
        <v>185</v>
      </c>
      <c r="K47" s="56"/>
      <c r="L47" s="57"/>
      <c r="M47" s="105" t="s">
        <v>185</v>
      </c>
      <c r="N47" s="56"/>
      <c r="O47" s="58"/>
    </row>
    <row r="48" spans="2:15" x14ac:dyDescent="0.35">
      <c r="B48" s="226">
        <v>33</v>
      </c>
      <c r="C48" s="227"/>
      <c r="D48" s="228" t="s">
        <v>190</v>
      </c>
      <c r="E48" s="227"/>
      <c r="F48" s="54"/>
      <c r="G48" s="59" t="s">
        <v>185</v>
      </c>
      <c r="H48" s="60" t="s">
        <v>185</v>
      </c>
      <c r="I48" s="61" t="s">
        <v>185</v>
      </c>
      <c r="J48" s="59" t="s">
        <v>185</v>
      </c>
      <c r="K48" s="60" t="s">
        <v>185</v>
      </c>
      <c r="L48" s="61" t="s">
        <v>185</v>
      </c>
      <c r="M48" s="59" t="s">
        <v>185</v>
      </c>
      <c r="N48" s="60" t="s">
        <v>185</v>
      </c>
      <c r="O48" s="58" t="s">
        <v>185</v>
      </c>
    </row>
    <row r="49" spans="2:15" x14ac:dyDescent="0.35">
      <c r="B49" s="226">
        <v>34</v>
      </c>
      <c r="C49" s="227"/>
      <c r="D49" s="228" t="s">
        <v>191</v>
      </c>
      <c r="E49" s="227"/>
      <c r="F49" s="54"/>
      <c r="G49" s="59" t="s">
        <v>185</v>
      </c>
      <c r="H49" s="63"/>
      <c r="I49" s="64"/>
      <c r="J49" s="59" t="s">
        <v>185</v>
      </c>
      <c r="K49" s="63"/>
      <c r="L49" s="64"/>
      <c r="M49" s="59" t="s">
        <v>185</v>
      </c>
      <c r="N49" s="63"/>
      <c r="O49" s="65"/>
    </row>
    <row r="50" spans="2:15" x14ac:dyDescent="0.35">
      <c r="B50" s="226">
        <v>35</v>
      </c>
      <c r="C50" s="227"/>
      <c r="D50" s="228" t="s">
        <v>187</v>
      </c>
      <c r="E50" s="227"/>
      <c r="F50" s="107" t="s">
        <v>185</v>
      </c>
      <c r="G50" s="106"/>
      <c r="H50" s="67"/>
      <c r="I50" s="68"/>
      <c r="J50" s="66"/>
      <c r="K50" s="67"/>
      <c r="L50" s="68"/>
      <c r="M50" s="66"/>
      <c r="N50" s="67"/>
      <c r="O50" s="69"/>
    </row>
    <row r="51" spans="2:15" x14ac:dyDescent="0.35">
      <c r="B51" s="226">
        <v>36</v>
      </c>
      <c r="C51" s="227"/>
      <c r="D51" s="228" t="s">
        <v>204</v>
      </c>
      <c r="E51" s="227"/>
      <c r="F51" s="108"/>
      <c r="G51" s="96"/>
      <c r="H51" s="97"/>
      <c r="I51" s="97"/>
      <c r="J51" s="66"/>
      <c r="K51" s="67"/>
      <c r="L51" s="68"/>
      <c r="M51" s="66"/>
      <c r="N51" s="67"/>
      <c r="O51" s="69"/>
    </row>
    <row r="52" spans="2:15" ht="15" thickBot="1" x14ac:dyDescent="0.4">
      <c r="B52" s="226">
        <v>37</v>
      </c>
      <c r="C52" s="227"/>
      <c r="D52" s="261" t="s">
        <v>203</v>
      </c>
      <c r="E52" s="262"/>
      <c r="F52" s="109"/>
      <c r="G52" s="96"/>
      <c r="H52" s="97"/>
      <c r="I52" s="66"/>
      <c r="J52" s="66"/>
      <c r="K52" s="67"/>
      <c r="L52" s="68"/>
      <c r="M52" s="66"/>
      <c r="N52" s="67"/>
      <c r="O52" s="69"/>
    </row>
    <row r="53" spans="2:15" s="21" customFormat="1" ht="42" customHeight="1" x14ac:dyDescent="0.35">
      <c r="B53" s="258" t="s">
        <v>172</v>
      </c>
      <c r="C53" s="259"/>
      <c r="D53" s="259"/>
      <c r="E53" s="259"/>
      <c r="F53" s="259"/>
      <c r="G53" s="259"/>
      <c r="H53" s="259"/>
      <c r="I53" s="259"/>
      <c r="J53" s="259"/>
      <c r="K53" s="259"/>
      <c r="L53" s="259"/>
      <c r="M53" s="259"/>
      <c r="N53" s="259"/>
      <c r="O53" s="260"/>
    </row>
  </sheetData>
  <sheetProtection selectLockedCells="1" selectUnlockedCells="1"/>
  <mergeCells count="108">
    <mergeCell ref="B53:O53"/>
    <mergeCell ref="B50:C50"/>
    <mergeCell ref="D50:E50"/>
    <mergeCell ref="B51:C51"/>
    <mergeCell ref="D51:E51"/>
    <mergeCell ref="B52:C52"/>
    <mergeCell ref="D52:E52"/>
    <mergeCell ref="B46:O46"/>
    <mergeCell ref="B47:C47"/>
    <mergeCell ref="D47:E47"/>
    <mergeCell ref="B48:C48"/>
    <mergeCell ref="D48:E48"/>
    <mergeCell ref="B49:C49"/>
    <mergeCell ref="D49:E49"/>
    <mergeCell ref="B43:C43"/>
    <mergeCell ref="D43:E43"/>
    <mergeCell ref="B44:C44"/>
    <mergeCell ref="D44:E44"/>
    <mergeCell ref="B45:C45"/>
    <mergeCell ref="D45:E45"/>
    <mergeCell ref="B39:C39"/>
    <mergeCell ref="D39:E39"/>
    <mergeCell ref="B40:O40"/>
    <mergeCell ref="B41:C41"/>
    <mergeCell ref="D41:E41"/>
    <mergeCell ref="B42:C42"/>
    <mergeCell ref="D42:E42"/>
    <mergeCell ref="B36:C36"/>
    <mergeCell ref="D36:E36"/>
    <mergeCell ref="B37:C37"/>
    <mergeCell ref="D37:E37"/>
    <mergeCell ref="B38:C38"/>
    <mergeCell ref="D38:E38"/>
    <mergeCell ref="B32:O32"/>
    <mergeCell ref="B33:C33"/>
    <mergeCell ref="D33:E33"/>
    <mergeCell ref="B34:C34"/>
    <mergeCell ref="D34:E34"/>
    <mergeCell ref="B35:C35"/>
    <mergeCell ref="D35:E35"/>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M12:M13"/>
    <mergeCell ref="N12:O12"/>
    <mergeCell ref="B14:O14"/>
    <mergeCell ref="B15:C15"/>
    <mergeCell ref="D15:E15"/>
    <mergeCell ref="B16:C16"/>
    <mergeCell ref="D16:E16"/>
    <mergeCell ref="D12:E13"/>
    <mergeCell ref="F12:F13"/>
    <mergeCell ref="G12:G13"/>
    <mergeCell ref="H12:I12"/>
    <mergeCell ref="J12:J13"/>
    <mergeCell ref="K12:L12"/>
    <mergeCell ref="B8:C13"/>
    <mergeCell ref="D8:F8"/>
    <mergeCell ref="G8:I8"/>
    <mergeCell ref="J8:L8"/>
    <mergeCell ref="M8:O8"/>
    <mergeCell ref="E9:F9"/>
    <mergeCell ref="G9:I9"/>
    <mergeCell ref="J9:L9"/>
    <mergeCell ref="M9:O9"/>
    <mergeCell ref="G10:I10"/>
    <mergeCell ref="J10:L10"/>
    <mergeCell ref="M10:O10"/>
    <mergeCell ref="D11:F11"/>
    <mergeCell ref="G11:I11"/>
    <mergeCell ref="J11:L11"/>
    <mergeCell ref="M11:O11"/>
    <mergeCell ref="B3:L3"/>
    <mergeCell ref="M3:O3"/>
    <mergeCell ref="B4:L4"/>
    <mergeCell ref="M4:O4"/>
    <mergeCell ref="B5:O5"/>
    <mergeCell ref="B6:O6"/>
    <mergeCell ref="B7:C7"/>
    <mergeCell ref="E7:F7"/>
    <mergeCell ref="G7:O7"/>
  </mergeCells>
  <dataValidations count="2">
    <dataValidation allowBlank="1" showErrorMessage="1" promptTitle="Select PHA Write-In" sqref="D41:E45" xr:uid="{BF6C500A-062C-422B-AB99-C3BBBB8F0DD5}"/>
    <dataValidation errorStyle="information" allowBlank="1" showInputMessage="1" showErrorMessage="1" errorTitle="Non Valid Adjustment" error="Please Select a Valid PHA Write-in adjustment." sqref="K41:L45 H41:I45 N41:O45" xr:uid="{5F6D1288-51E7-4F93-BC90-210714BC2157}"/>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761B306-D4A9-4246-85E2-4C9E059B8CD8}">
          <x14:formula1>
            <xm:f>DropDown!$C$2:$C$4</xm:f>
          </x14:formula1>
          <xm:sqref>F22:G22 J22 M22</xm:sqref>
        </x14:dataValidation>
        <x14:dataValidation type="list" allowBlank="1" showInputMessage="1" showErrorMessage="1" xr:uid="{74F26D2F-5801-4FF3-9A4B-E991AE46C947}">
          <x14:formula1>
            <xm:f>DropDown!$E$1:$E$3</xm:f>
          </x14:formula1>
          <xm:sqref>D52:E52</xm:sqref>
        </x14:dataValidation>
        <x14:dataValidation type="list" allowBlank="1" showInputMessage="1" showErrorMessage="1" xr:uid="{5D43DFB2-9D5C-45B3-B31D-245CC081A13A}">
          <x14:formula1>
            <xm:f>DropDown!$A$2:$A$10</xm:f>
          </x14:formula1>
          <xm:sqref>J17 F17:G17 M17</xm:sqref>
        </x14:dataValidation>
        <x14:dataValidation type="list" allowBlank="1" showInputMessage="1" showErrorMessage="1" xr:uid="{3D228BE9-DF41-4766-90D5-E2CB3F16CD42}">
          <x14:formula1>
            <xm:f>DropDown!$B$2:$B$3</xm:f>
          </x14:formula1>
          <xm:sqref>F33:G39 F41:G45 J18:J21 F18:G21 M18:M21 J33:J39 M33:M39 J41:J45 M41:M45 M23:M31 J23:J31 F23:G31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F10A-2BBB-4C57-BFC0-FF210891E412}">
  <sheetPr codeName="Sheet5">
    <tabColor theme="9"/>
    <pageSetUpPr fitToPage="1"/>
  </sheetPr>
  <dimension ref="B2:O51"/>
  <sheetViews>
    <sheetView showGridLines="0" showRowColHeaders="0" showRuler="0" zoomScale="75" zoomScaleNormal="75" workbookViewId="0">
      <selection activeCell="K20" sqref="K20"/>
    </sheetView>
  </sheetViews>
  <sheetFormatPr defaultRowHeight="14.5" x14ac:dyDescent="0.35"/>
  <cols>
    <col min="1" max="1" width="5.6328125" customWidth="1"/>
    <col min="2" max="2" width="3.453125" customWidth="1"/>
    <col min="3" max="3" width="3" customWidth="1"/>
    <col min="4" max="4" width="16.08984375" style="18" customWidth="1"/>
    <col min="5" max="5" width="20.08984375" style="18" customWidth="1"/>
    <col min="6"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2" spans="2:15" x14ac:dyDescent="0.35">
      <c r="B2" s="206" t="s">
        <v>40</v>
      </c>
      <c r="C2" s="206"/>
      <c r="D2" s="206"/>
      <c r="E2" s="206"/>
      <c r="F2" s="206"/>
      <c r="G2" s="206"/>
      <c r="H2" s="206"/>
      <c r="I2" s="206"/>
      <c r="J2" s="206"/>
      <c r="K2" s="206"/>
      <c r="L2" s="206"/>
      <c r="M2" s="207"/>
      <c r="N2" s="207"/>
      <c r="O2" s="207"/>
    </row>
    <row r="3" spans="2:15" x14ac:dyDescent="0.35">
      <c r="B3" s="208" t="s">
        <v>42</v>
      </c>
      <c r="C3" s="208"/>
      <c r="D3" s="208"/>
      <c r="E3" s="208"/>
      <c r="F3" s="208"/>
      <c r="G3" s="208"/>
      <c r="H3" s="208"/>
      <c r="I3" s="208"/>
      <c r="J3" s="208"/>
      <c r="K3" s="208"/>
      <c r="L3" s="208"/>
      <c r="M3" s="207"/>
      <c r="N3" s="207"/>
      <c r="O3" s="207"/>
    </row>
    <row r="4" spans="2:15" x14ac:dyDescent="0.35">
      <c r="B4" s="208" t="s">
        <v>41</v>
      </c>
      <c r="C4" s="208"/>
      <c r="D4" s="208"/>
      <c r="E4" s="208"/>
      <c r="F4" s="208"/>
      <c r="G4" s="208"/>
      <c r="H4" s="208"/>
      <c r="I4" s="208"/>
      <c r="J4" s="208"/>
      <c r="K4" s="208"/>
      <c r="L4" s="208"/>
      <c r="M4" s="208"/>
      <c r="N4" s="208"/>
      <c r="O4" s="208"/>
    </row>
    <row r="5" spans="2:15" x14ac:dyDescent="0.35">
      <c r="B5" s="209"/>
      <c r="C5" s="209"/>
      <c r="D5" s="209"/>
      <c r="E5" s="209"/>
      <c r="F5" s="209"/>
      <c r="G5" s="209"/>
      <c r="H5" s="209"/>
      <c r="I5" s="209"/>
      <c r="J5" s="209"/>
      <c r="K5" s="209"/>
      <c r="L5" s="209"/>
      <c r="M5" s="209"/>
      <c r="N5" s="209"/>
      <c r="O5" s="209"/>
    </row>
    <row r="6" spans="2:15" ht="16" thickBot="1" x14ac:dyDescent="0.4">
      <c r="B6" s="210">
        <v>1</v>
      </c>
      <c r="C6" s="210"/>
      <c r="D6" s="51" t="s">
        <v>55</v>
      </c>
      <c r="E6" s="263">
        <v>43416</v>
      </c>
      <c r="F6" s="264"/>
      <c r="G6" s="213" t="s">
        <v>161</v>
      </c>
      <c r="H6" s="214"/>
      <c r="I6" s="214"/>
      <c r="J6" s="214"/>
      <c r="K6" s="214"/>
      <c r="L6" s="214"/>
      <c r="M6" s="214"/>
      <c r="N6" s="214"/>
      <c r="O6" s="214"/>
    </row>
    <row r="7" spans="2:15" x14ac:dyDescent="0.35">
      <c r="B7" s="243">
        <v>2</v>
      </c>
      <c r="C7" s="244"/>
      <c r="D7" s="249" t="s">
        <v>45</v>
      </c>
      <c r="E7" s="250"/>
      <c r="F7" s="251"/>
      <c r="G7" s="252" t="s">
        <v>61</v>
      </c>
      <c r="H7" s="253"/>
      <c r="I7" s="254"/>
      <c r="J7" s="252" t="s">
        <v>62</v>
      </c>
      <c r="K7" s="253"/>
      <c r="L7" s="254"/>
      <c r="M7" s="252" t="s">
        <v>63</v>
      </c>
      <c r="N7" s="253"/>
      <c r="O7" s="255"/>
    </row>
    <row r="8" spans="2:15" x14ac:dyDescent="0.35">
      <c r="B8" s="245"/>
      <c r="C8" s="246"/>
      <c r="D8" s="49" t="s">
        <v>56</v>
      </c>
      <c r="E8" s="268" t="s">
        <v>125</v>
      </c>
      <c r="F8" s="269"/>
      <c r="G8" s="265" t="s">
        <v>183</v>
      </c>
      <c r="H8" s="266"/>
      <c r="I8" s="267"/>
      <c r="J8" s="265" t="s">
        <v>183</v>
      </c>
      <c r="K8" s="266"/>
      <c r="L8" s="267"/>
      <c r="M8" s="265" t="s">
        <v>183</v>
      </c>
      <c r="N8" s="266"/>
      <c r="O8" s="267"/>
    </row>
    <row r="9" spans="2:15" x14ac:dyDescent="0.35">
      <c r="B9" s="245"/>
      <c r="C9" s="246"/>
      <c r="D9" s="49" t="s">
        <v>57</v>
      </c>
      <c r="E9" s="49" t="s">
        <v>59</v>
      </c>
      <c r="F9" s="50" t="s">
        <v>58</v>
      </c>
      <c r="G9" s="265" t="s">
        <v>184</v>
      </c>
      <c r="H9" s="266"/>
      <c r="I9" s="267"/>
      <c r="J9" s="265" t="s">
        <v>184</v>
      </c>
      <c r="K9" s="266"/>
      <c r="L9" s="267"/>
      <c r="M9" s="265" t="s">
        <v>184</v>
      </c>
      <c r="N9" s="266"/>
      <c r="O9" s="267"/>
    </row>
    <row r="10" spans="2:15" x14ac:dyDescent="0.35">
      <c r="B10" s="245"/>
      <c r="C10" s="246"/>
      <c r="D10" s="236" t="s">
        <v>0</v>
      </c>
      <c r="E10" s="237"/>
      <c r="F10" s="240" t="s">
        <v>16</v>
      </c>
      <c r="G10" s="229" t="s">
        <v>16</v>
      </c>
      <c r="H10" s="231" t="s">
        <v>19</v>
      </c>
      <c r="I10" s="242"/>
      <c r="J10" s="229" t="s">
        <v>16</v>
      </c>
      <c r="K10" s="231" t="s">
        <v>19</v>
      </c>
      <c r="L10" s="242"/>
      <c r="M10" s="229" t="s">
        <v>16</v>
      </c>
      <c r="N10" s="231" t="s">
        <v>19</v>
      </c>
      <c r="O10" s="232"/>
    </row>
    <row r="11" spans="2:15" x14ac:dyDescent="0.35">
      <c r="B11" s="247"/>
      <c r="C11" s="248"/>
      <c r="D11" s="238"/>
      <c r="E11" s="239"/>
      <c r="F11" s="241"/>
      <c r="G11" s="230"/>
      <c r="H11" s="16" t="s">
        <v>17</v>
      </c>
      <c r="I11" s="17" t="s">
        <v>18</v>
      </c>
      <c r="J11" s="230"/>
      <c r="K11" s="16" t="s">
        <v>17</v>
      </c>
      <c r="L11" s="17" t="s">
        <v>18</v>
      </c>
      <c r="M11" s="230"/>
      <c r="N11" s="16" t="s">
        <v>17</v>
      </c>
      <c r="O11" s="52" t="s">
        <v>18</v>
      </c>
    </row>
    <row r="12" spans="2:15" x14ac:dyDescent="0.35">
      <c r="B12" s="233" t="s">
        <v>120</v>
      </c>
      <c r="C12" s="234"/>
      <c r="D12" s="234"/>
      <c r="E12" s="234"/>
      <c r="F12" s="234"/>
      <c r="G12" s="234"/>
      <c r="H12" s="234"/>
      <c r="I12" s="234"/>
      <c r="J12" s="234"/>
      <c r="K12" s="234"/>
      <c r="L12" s="234"/>
      <c r="M12" s="234"/>
      <c r="N12" s="234"/>
      <c r="O12" s="235"/>
    </row>
    <row r="13" spans="2:15" x14ac:dyDescent="0.35">
      <c r="B13" s="226">
        <v>3</v>
      </c>
      <c r="C13" s="227"/>
      <c r="D13" s="228" t="s">
        <v>200</v>
      </c>
      <c r="E13" s="227"/>
      <c r="F13" s="9">
        <v>1967</v>
      </c>
      <c r="G13" s="7">
        <v>1992</v>
      </c>
      <c r="H13" s="11">
        <v>-105.625</v>
      </c>
      <c r="I13" s="11">
        <v>0</v>
      </c>
      <c r="J13" s="7">
        <v>1928</v>
      </c>
      <c r="K13" s="11">
        <v>0</v>
      </c>
      <c r="L13" s="11">
        <v>120.41249999999999</v>
      </c>
      <c r="M13" s="7">
        <v>2006</v>
      </c>
      <c r="N13" s="11">
        <v>-185.05499999999998</v>
      </c>
      <c r="O13" s="53">
        <v>0</v>
      </c>
    </row>
    <row r="14" spans="2:15" x14ac:dyDescent="0.35">
      <c r="B14" s="226">
        <v>4</v>
      </c>
      <c r="C14" s="227"/>
      <c r="D14" s="228" t="s">
        <v>20</v>
      </c>
      <c r="E14" s="227"/>
      <c r="F14" s="76">
        <v>950</v>
      </c>
      <c r="G14" s="55">
        <v>800</v>
      </c>
      <c r="H14" s="56">
        <v>0</v>
      </c>
      <c r="I14" s="56">
        <v>15</v>
      </c>
      <c r="J14" s="55">
        <v>1100</v>
      </c>
      <c r="K14" s="56">
        <v>-15</v>
      </c>
      <c r="L14" s="56">
        <v>0</v>
      </c>
      <c r="M14" s="55">
        <v>650</v>
      </c>
      <c r="N14" s="56">
        <v>0</v>
      </c>
      <c r="O14" s="58">
        <v>30</v>
      </c>
    </row>
    <row r="15" spans="2:15" x14ac:dyDescent="0.35">
      <c r="B15" s="226">
        <v>5</v>
      </c>
      <c r="C15" s="227"/>
      <c r="D15" s="228" t="s">
        <v>21</v>
      </c>
      <c r="E15" s="227"/>
      <c r="F15" s="9">
        <v>2</v>
      </c>
      <c r="G15" s="7">
        <v>1.5</v>
      </c>
      <c r="H15" s="56">
        <v>0</v>
      </c>
      <c r="I15" s="56">
        <v>50</v>
      </c>
      <c r="J15" s="7">
        <v>1</v>
      </c>
      <c r="K15" s="56">
        <v>0</v>
      </c>
      <c r="L15" s="56">
        <v>100</v>
      </c>
      <c r="M15" s="7">
        <v>1.5</v>
      </c>
      <c r="N15" s="56">
        <v>0</v>
      </c>
      <c r="O15" s="58">
        <v>50</v>
      </c>
    </row>
    <row r="16" spans="2:15" x14ac:dyDescent="0.35">
      <c r="B16" s="226">
        <v>6</v>
      </c>
      <c r="C16" s="227"/>
      <c r="D16" s="228" t="s">
        <v>12</v>
      </c>
      <c r="E16" s="227"/>
      <c r="F16" s="76" t="s">
        <v>30</v>
      </c>
      <c r="G16" s="55" t="s">
        <v>29</v>
      </c>
      <c r="H16" s="56">
        <v>-7</v>
      </c>
      <c r="I16" s="56">
        <v>0</v>
      </c>
      <c r="J16" s="55" t="s">
        <v>30</v>
      </c>
      <c r="K16" s="56">
        <v>0</v>
      </c>
      <c r="L16" s="56">
        <v>0</v>
      </c>
      <c r="M16" s="55" t="s">
        <v>29</v>
      </c>
      <c r="N16" s="56">
        <v>-7</v>
      </c>
      <c r="O16" s="58">
        <v>0</v>
      </c>
    </row>
    <row r="17" spans="2:15" x14ac:dyDescent="0.35">
      <c r="B17" s="226">
        <v>7</v>
      </c>
      <c r="C17" s="227"/>
      <c r="D17" s="228" t="s">
        <v>8</v>
      </c>
      <c r="E17" s="227"/>
      <c r="F17" s="76" t="s">
        <v>29</v>
      </c>
      <c r="G17" s="55" t="s">
        <v>30</v>
      </c>
      <c r="H17" s="56">
        <v>0</v>
      </c>
      <c r="I17" s="56">
        <v>20</v>
      </c>
      <c r="J17" s="55" t="s">
        <v>29</v>
      </c>
      <c r="K17" s="56">
        <v>0</v>
      </c>
      <c r="L17" s="56">
        <v>0</v>
      </c>
      <c r="M17" s="55" t="s">
        <v>29</v>
      </c>
      <c r="N17" s="56">
        <v>0</v>
      </c>
      <c r="O17" s="58">
        <v>0</v>
      </c>
    </row>
    <row r="18" spans="2:15" x14ac:dyDescent="0.35">
      <c r="B18" s="226">
        <v>8</v>
      </c>
      <c r="C18" s="227"/>
      <c r="D18" s="228" t="s">
        <v>11</v>
      </c>
      <c r="E18" s="227"/>
      <c r="F18" s="76" t="s">
        <v>30</v>
      </c>
      <c r="G18" s="55" t="s">
        <v>29</v>
      </c>
      <c r="H18" s="56">
        <v>-10</v>
      </c>
      <c r="I18" s="56">
        <v>0</v>
      </c>
      <c r="J18" s="55" t="s">
        <v>29</v>
      </c>
      <c r="K18" s="56">
        <v>-10</v>
      </c>
      <c r="L18" s="56">
        <v>0</v>
      </c>
      <c r="M18" s="55" t="s">
        <v>30</v>
      </c>
      <c r="N18" s="56">
        <v>0</v>
      </c>
      <c r="O18" s="58">
        <v>0</v>
      </c>
    </row>
    <row r="19" spans="2:15" x14ac:dyDescent="0.35">
      <c r="B19" s="226">
        <v>9</v>
      </c>
      <c r="C19" s="227"/>
      <c r="D19" s="228" t="s">
        <v>14</v>
      </c>
      <c r="E19" s="227"/>
      <c r="F19" s="76" t="s">
        <v>29</v>
      </c>
      <c r="G19" s="55" t="s">
        <v>30</v>
      </c>
      <c r="H19" s="56">
        <v>0</v>
      </c>
      <c r="I19" s="56">
        <v>7</v>
      </c>
      <c r="J19" s="55" t="s">
        <v>30</v>
      </c>
      <c r="K19" s="56">
        <v>0</v>
      </c>
      <c r="L19" s="56">
        <v>7</v>
      </c>
      <c r="M19" s="55" t="s">
        <v>29</v>
      </c>
      <c r="N19" s="56">
        <v>0</v>
      </c>
      <c r="O19" s="58">
        <v>0</v>
      </c>
    </row>
    <row r="20" spans="2:15" x14ac:dyDescent="0.35">
      <c r="B20" s="226">
        <v>10</v>
      </c>
      <c r="C20" s="227"/>
      <c r="D20" s="228" t="s">
        <v>38</v>
      </c>
      <c r="E20" s="227"/>
      <c r="F20" s="76" t="s">
        <v>137</v>
      </c>
      <c r="G20" s="55" t="s">
        <v>137</v>
      </c>
      <c r="H20" s="56">
        <v>0</v>
      </c>
      <c r="I20" s="56">
        <v>0</v>
      </c>
      <c r="J20" s="55" t="s">
        <v>138</v>
      </c>
      <c r="K20" s="56">
        <v>0</v>
      </c>
      <c r="L20" s="56">
        <v>26</v>
      </c>
      <c r="M20" s="55" t="s">
        <v>137</v>
      </c>
      <c r="N20" s="56">
        <v>0</v>
      </c>
      <c r="O20" s="58">
        <v>76</v>
      </c>
    </row>
    <row r="21" spans="2:15" x14ac:dyDescent="0.35">
      <c r="B21" s="226">
        <v>11</v>
      </c>
      <c r="C21" s="227"/>
      <c r="D21" s="228" t="s">
        <v>9</v>
      </c>
      <c r="E21" s="227"/>
      <c r="F21" s="76" t="s">
        <v>29</v>
      </c>
      <c r="G21" s="55" t="s">
        <v>29</v>
      </c>
      <c r="H21" s="56">
        <v>0</v>
      </c>
      <c r="I21" s="56">
        <v>0</v>
      </c>
      <c r="J21" s="55" t="s">
        <v>30</v>
      </c>
      <c r="K21" s="56">
        <v>0</v>
      </c>
      <c r="L21" s="56">
        <v>3</v>
      </c>
      <c r="M21" s="55" t="s">
        <v>30</v>
      </c>
      <c r="N21" s="56">
        <v>0</v>
      </c>
      <c r="O21" s="58">
        <v>3</v>
      </c>
    </row>
    <row r="22" spans="2:15" x14ac:dyDescent="0.35">
      <c r="B22" s="226">
        <v>12</v>
      </c>
      <c r="C22" s="227"/>
      <c r="D22" s="228" t="s">
        <v>23</v>
      </c>
      <c r="E22" s="227"/>
      <c r="F22" s="76" t="s">
        <v>30</v>
      </c>
      <c r="G22" s="55" t="s">
        <v>29</v>
      </c>
      <c r="H22" s="56">
        <v>-8</v>
      </c>
      <c r="I22" s="56">
        <v>0</v>
      </c>
      <c r="J22" s="55" t="s">
        <v>29</v>
      </c>
      <c r="K22" s="56">
        <v>-8</v>
      </c>
      <c r="L22" s="56">
        <v>0</v>
      </c>
      <c r="M22" s="55" t="s">
        <v>29</v>
      </c>
      <c r="N22" s="56">
        <v>-8</v>
      </c>
      <c r="O22" s="58">
        <v>0</v>
      </c>
    </row>
    <row r="23" spans="2:15" x14ac:dyDescent="0.35">
      <c r="B23" s="226">
        <v>13</v>
      </c>
      <c r="C23" s="227"/>
      <c r="D23" s="228" t="s">
        <v>24</v>
      </c>
      <c r="E23" s="227"/>
      <c r="F23" s="76" t="s">
        <v>29</v>
      </c>
      <c r="G23" s="55" t="s">
        <v>30</v>
      </c>
      <c r="H23" s="56">
        <v>0</v>
      </c>
      <c r="I23" s="56">
        <v>6</v>
      </c>
      <c r="J23" s="55" t="s">
        <v>29</v>
      </c>
      <c r="K23" s="56">
        <v>0</v>
      </c>
      <c r="L23" s="56">
        <v>0</v>
      </c>
      <c r="M23" s="55" t="s">
        <v>30</v>
      </c>
      <c r="N23" s="56">
        <v>0</v>
      </c>
      <c r="O23" s="58">
        <v>6</v>
      </c>
    </row>
    <row r="24" spans="2:15" x14ac:dyDescent="0.35">
      <c r="B24" s="226">
        <v>14</v>
      </c>
      <c r="C24" s="227"/>
      <c r="D24" s="228" t="s">
        <v>13</v>
      </c>
      <c r="E24" s="227"/>
      <c r="F24" s="76" t="s">
        <v>29</v>
      </c>
      <c r="G24" s="55" t="s">
        <v>29</v>
      </c>
      <c r="H24" s="56">
        <v>0</v>
      </c>
      <c r="I24" s="56">
        <v>0</v>
      </c>
      <c r="J24" s="55" t="s">
        <v>30</v>
      </c>
      <c r="K24" s="56">
        <v>0</v>
      </c>
      <c r="L24" s="56">
        <v>20</v>
      </c>
      <c r="M24" s="55" t="s">
        <v>29</v>
      </c>
      <c r="N24" s="56">
        <v>0</v>
      </c>
      <c r="O24" s="58">
        <v>0</v>
      </c>
    </row>
    <row r="25" spans="2:15" x14ac:dyDescent="0.35">
      <c r="B25" s="226">
        <v>15</v>
      </c>
      <c r="C25" s="227"/>
      <c r="D25" s="228" t="s">
        <v>123</v>
      </c>
      <c r="E25" s="227"/>
      <c r="F25" s="76" t="s">
        <v>30</v>
      </c>
      <c r="G25" s="55" t="s">
        <v>30</v>
      </c>
      <c r="H25" s="56">
        <v>0</v>
      </c>
      <c r="I25" s="56">
        <v>0</v>
      </c>
      <c r="J25" s="55" t="s">
        <v>29</v>
      </c>
      <c r="K25" s="56">
        <v>-20</v>
      </c>
      <c r="L25" s="56">
        <v>0</v>
      </c>
      <c r="M25" s="55" t="s">
        <v>29</v>
      </c>
      <c r="N25" s="56">
        <v>-20</v>
      </c>
      <c r="O25" s="58">
        <v>0</v>
      </c>
    </row>
    <row r="26" spans="2:15" x14ac:dyDescent="0.35">
      <c r="B26" s="226">
        <v>16</v>
      </c>
      <c r="C26" s="227"/>
      <c r="D26" s="228" t="s">
        <v>10</v>
      </c>
      <c r="E26" s="227"/>
      <c r="F26" s="76" t="s">
        <v>29</v>
      </c>
      <c r="G26" s="55" t="s">
        <v>30</v>
      </c>
      <c r="H26" s="56">
        <v>0</v>
      </c>
      <c r="I26" s="56">
        <v>6</v>
      </c>
      <c r="J26" s="55" t="s">
        <v>30</v>
      </c>
      <c r="K26" s="56">
        <v>0</v>
      </c>
      <c r="L26" s="56">
        <v>6</v>
      </c>
      <c r="M26" s="55" t="s">
        <v>29</v>
      </c>
      <c r="N26" s="56">
        <v>0</v>
      </c>
      <c r="O26" s="58">
        <v>0</v>
      </c>
    </row>
    <row r="27" spans="2:15" x14ac:dyDescent="0.35">
      <c r="B27" s="226">
        <v>17</v>
      </c>
      <c r="C27" s="227"/>
      <c r="D27" s="228" t="s">
        <v>35</v>
      </c>
      <c r="E27" s="227"/>
      <c r="F27" s="76" t="s">
        <v>30</v>
      </c>
      <c r="G27" s="55" t="s">
        <v>30</v>
      </c>
      <c r="H27" s="56">
        <v>0</v>
      </c>
      <c r="I27" s="56">
        <v>0</v>
      </c>
      <c r="J27" s="55" t="s">
        <v>29</v>
      </c>
      <c r="K27" s="56">
        <v>-14</v>
      </c>
      <c r="L27" s="56">
        <v>0</v>
      </c>
      <c r="M27" s="55" t="s">
        <v>30</v>
      </c>
      <c r="N27" s="56">
        <v>0</v>
      </c>
      <c r="O27" s="58">
        <v>0</v>
      </c>
    </row>
    <row r="28" spans="2:15" x14ac:dyDescent="0.35">
      <c r="B28" s="226">
        <v>18</v>
      </c>
      <c r="C28" s="227"/>
      <c r="D28" s="228" t="s">
        <v>34</v>
      </c>
      <c r="E28" s="227"/>
      <c r="F28" s="76" t="s">
        <v>29</v>
      </c>
      <c r="G28" s="55" t="s">
        <v>29</v>
      </c>
      <c r="H28" s="56">
        <v>0</v>
      </c>
      <c r="I28" s="56">
        <v>0</v>
      </c>
      <c r="J28" s="55" t="s">
        <v>30</v>
      </c>
      <c r="K28" s="56">
        <v>0</v>
      </c>
      <c r="L28" s="56">
        <v>13</v>
      </c>
      <c r="M28" s="55" t="s">
        <v>29</v>
      </c>
      <c r="N28" s="56">
        <v>0</v>
      </c>
      <c r="O28" s="58">
        <v>0</v>
      </c>
    </row>
    <row r="29" spans="2:15" x14ac:dyDescent="0.35">
      <c r="B29" s="226">
        <v>19</v>
      </c>
      <c r="C29" s="227"/>
      <c r="D29" s="228" t="s">
        <v>5</v>
      </c>
      <c r="E29" s="227"/>
      <c r="F29" s="76" t="s">
        <v>30</v>
      </c>
      <c r="G29" s="55" t="s">
        <v>30</v>
      </c>
      <c r="H29" s="56">
        <v>0</v>
      </c>
      <c r="I29" s="56">
        <v>0</v>
      </c>
      <c r="J29" s="55" t="s">
        <v>29</v>
      </c>
      <c r="K29" s="56">
        <v>-33</v>
      </c>
      <c r="L29" s="56">
        <v>0</v>
      </c>
      <c r="M29" s="55" t="s">
        <v>29</v>
      </c>
      <c r="N29" s="56">
        <v>-33</v>
      </c>
      <c r="O29" s="58">
        <v>0</v>
      </c>
    </row>
    <row r="30" spans="2:15" x14ac:dyDescent="0.35">
      <c r="B30" s="233" t="s">
        <v>121</v>
      </c>
      <c r="C30" s="234"/>
      <c r="D30" s="234"/>
      <c r="E30" s="234"/>
      <c r="F30" s="234"/>
      <c r="G30" s="234"/>
      <c r="H30" s="234"/>
      <c r="I30" s="234"/>
      <c r="J30" s="234"/>
      <c r="K30" s="234"/>
      <c r="L30" s="234"/>
      <c r="M30" s="234"/>
      <c r="N30" s="234"/>
      <c r="O30" s="235"/>
    </row>
    <row r="31" spans="2:15" x14ac:dyDescent="0.35">
      <c r="B31" s="226">
        <f>B29+1</f>
        <v>20</v>
      </c>
      <c r="C31" s="227"/>
      <c r="D31" s="228" t="s">
        <v>36</v>
      </c>
      <c r="E31" s="227"/>
      <c r="F31" s="76" t="s">
        <v>29</v>
      </c>
      <c r="G31" s="55" t="s">
        <v>30</v>
      </c>
      <c r="H31" s="56">
        <v>0</v>
      </c>
      <c r="I31" s="56">
        <v>50</v>
      </c>
      <c r="J31" s="55" t="s">
        <v>29</v>
      </c>
      <c r="K31" s="56">
        <v>0</v>
      </c>
      <c r="L31" s="56">
        <v>0</v>
      </c>
      <c r="M31" s="55" t="s">
        <v>30</v>
      </c>
      <c r="N31" s="56">
        <v>0</v>
      </c>
      <c r="O31" s="58">
        <v>50</v>
      </c>
    </row>
    <row r="32" spans="2:15" x14ac:dyDescent="0.35">
      <c r="B32" s="226">
        <f>B31+1</f>
        <v>21</v>
      </c>
      <c r="C32" s="227"/>
      <c r="D32" s="228" t="s">
        <v>37</v>
      </c>
      <c r="E32" s="227"/>
      <c r="F32" s="76" t="s">
        <v>29</v>
      </c>
      <c r="G32" s="55" t="s">
        <v>30</v>
      </c>
      <c r="H32" s="56">
        <v>0</v>
      </c>
      <c r="I32" s="56">
        <v>25</v>
      </c>
      <c r="J32" s="55" t="s">
        <v>30</v>
      </c>
      <c r="K32" s="56">
        <v>0</v>
      </c>
      <c r="L32" s="56">
        <v>25</v>
      </c>
      <c r="M32" s="55" t="s">
        <v>29</v>
      </c>
      <c r="N32" s="56">
        <v>0</v>
      </c>
      <c r="O32" s="58">
        <v>0</v>
      </c>
    </row>
    <row r="33" spans="2:15" x14ac:dyDescent="0.35">
      <c r="B33" s="226">
        <f t="shared" ref="B33:B37" si="0">B32+1</f>
        <v>22</v>
      </c>
      <c r="C33" s="227"/>
      <c r="D33" s="228" t="s">
        <v>32</v>
      </c>
      <c r="E33" s="227"/>
      <c r="F33" s="76" t="s">
        <v>30</v>
      </c>
      <c r="G33" s="55" t="s">
        <v>29</v>
      </c>
      <c r="H33" s="56">
        <v>-25</v>
      </c>
      <c r="I33" s="56">
        <v>0</v>
      </c>
      <c r="J33" s="55" t="s">
        <v>29</v>
      </c>
      <c r="K33" s="56">
        <v>-25</v>
      </c>
      <c r="L33" s="56">
        <v>0</v>
      </c>
      <c r="M33" s="55" t="s">
        <v>30</v>
      </c>
      <c r="N33" s="56">
        <v>0</v>
      </c>
      <c r="O33" s="58">
        <v>0</v>
      </c>
    </row>
    <row r="34" spans="2:15" x14ac:dyDescent="0.35">
      <c r="B34" s="226">
        <f t="shared" si="0"/>
        <v>23</v>
      </c>
      <c r="C34" s="227"/>
      <c r="D34" s="228" t="s">
        <v>33</v>
      </c>
      <c r="E34" s="227"/>
      <c r="F34" s="76" t="s">
        <v>30</v>
      </c>
      <c r="G34" s="55" t="s">
        <v>29</v>
      </c>
      <c r="H34" s="56">
        <v>-25</v>
      </c>
      <c r="I34" s="56">
        <v>0</v>
      </c>
      <c r="J34" s="55" t="s">
        <v>30</v>
      </c>
      <c r="K34" s="56">
        <v>0</v>
      </c>
      <c r="L34" s="56">
        <v>0</v>
      </c>
      <c r="M34" s="55" t="s">
        <v>29</v>
      </c>
      <c r="N34" s="56">
        <v>-25</v>
      </c>
      <c r="O34" s="58">
        <v>0</v>
      </c>
    </row>
    <row r="35" spans="2:15" x14ac:dyDescent="0.35">
      <c r="B35" s="226">
        <f t="shared" si="0"/>
        <v>24</v>
      </c>
      <c r="C35" s="227"/>
      <c r="D35" s="228" t="s">
        <v>25</v>
      </c>
      <c r="E35" s="227"/>
      <c r="F35" s="76" t="s">
        <v>30</v>
      </c>
      <c r="G35" s="55" t="s">
        <v>30</v>
      </c>
      <c r="H35" s="56">
        <v>0</v>
      </c>
      <c r="I35" s="56">
        <v>0</v>
      </c>
      <c r="J35" s="55" t="s">
        <v>29</v>
      </c>
      <c r="K35" s="56">
        <v>-25</v>
      </c>
      <c r="L35" s="56">
        <v>0</v>
      </c>
      <c r="M35" s="55" t="s">
        <v>30</v>
      </c>
      <c r="N35" s="56">
        <v>0</v>
      </c>
      <c r="O35" s="58">
        <v>0</v>
      </c>
    </row>
    <row r="36" spans="2:15" x14ac:dyDescent="0.35">
      <c r="B36" s="226">
        <f t="shared" si="0"/>
        <v>25</v>
      </c>
      <c r="C36" s="227"/>
      <c r="D36" s="228" t="s">
        <v>26</v>
      </c>
      <c r="E36" s="227"/>
      <c r="F36" s="76" t="s">
        <v>29</v>
      </c>
      <c r="G36" s="55" t="s">
        <v>30</v>
      </c>
      <c r="H36" s="56">
        <v>0</v>
      </c>
      <c r="I36" s="56">
        <v>10</v>
      </c>
      <c r="J36" s="55" t="s">
        <v>30</v>
      </c>
      <c r="K36" s="56">
        <v>0</v>
      </c>
      <c r="L36" s="56">
        <v>10</v>
      </c>
      <c r="M36" s="55" t="s">
        <v>29</v>
      </c>
      <c r="N36" s="56">
        <v>0</v>
      </c>
      <c r="O36" s="58">
        <v>0</v>
      </c>
    </row>
    <row r="37" spans="2:15" x14ac:dyDescent="0.35">
      <c r="B37" s="226">
        <f t="shared" si="0"/>
        <v>26</v>
      </c>
      <c r="C37" s="227"/>
      <c r="D37" s="228" t="s">
        <v>27</v>
      </c>
      <c r="E37" s="227"/>
      <c r="F37" s="76" t="s">
        <v>30</v>
      </c>
      <c r="G37" s="55" t="s">
        <v>29</v>
      </c>
      <c r="H37" s="56">
        <v>-10</v>
      </c>
      <c r="I37" s="56">
        <v>0</v>
      </c>
      <c r="J37" s="55" t="s">
        <v>29</v>
      </c>
      <c r="K37" s="56">
        <v>-10</v>
      </c>
      <c r="L37" s="56">
        <v>0</v>
      </c>
      <c r="M37" s="55" t="s">
        <v>30</v>
      </c>
      <c r="N37" s="56">
        <v>0</v>
      </c>
      <c r="O37" s="58">
        <v>0</v>
      </c>
    </row>
    <row r="38" spans="2:15" x14ac:dyDescent="0.35">
      <c r="B38" s="233" t="s">
        <v>122</v>
      </c>
      <c r="C38" s="234"/>
      <c r="D38" s="234"/>
      <c r="E38" s="234"/>
      <c r="F38" s="234"/>
      <c r="G38" s="234"/>
      <c r="H38" s="234"/>
      <c r="I38" s="234"/>
      <c r="J38" s="234"/>
      <c r="K38" s="234"/>
      <c r="L38" s="234"/>
      <c r="M38" s="234"/>
      <c r="N38" s="234"/>
      <c r="O38" s="235"/>
    </row>
    <row r="39" spans="2:15" x14ac:dyDescent="0.35">
      <c r="B39" s="226">
        <f>27</f>
        <v>27</v>
      </c>
      <c r="C39" s="227"/>
      <c r="D39" s="256" t="s">
        <v>158</v>
      </c>
      <c r="E39" s="257"/>
      <c r="F39" s="76" t="s">
        <v>29</v>
      </c>
      <c r="G39" s="55" t="s">
        <v>30</v>
      </c>
      <c r="H39" s="56">
        <v>0</v>
      </c>
      <c r="I39" s="56">
        <v>99</v>
      </c>
      <c r="J39" s="55" t="s">
        <v>30</v>
      </c>
      <c r="K39" s="56">
        <v>0</v>
      </c>
      <c r="L39" s="56">
        <v>99</v>
      </c>
      <c r="M39" s="55" t="s">
        <v>29</v>
      </c>
      <c r="N39" s="56">
        <v>0</v>
      </c>
      <c r="O39" s="58">
        <v>0</v>
      </c>
    </row>
    <row r="40" spans="2:15" x14ac:dyDescent="0.35">
      <c r="B40" s="226">
        <f>B39+1</f>
        <v>28</v>
      </c>
      <c r="C40" s="227"/>
      <c r="D40" s="256" t="s">
        <v>159</v>
      </c>
      <c r="E40" s="257"/>
      <c r="F40" s="76" t="s">
        <v>30</v>
      </c>
      <c r="G40" s="55" t="s">
        <v>29</v>
      </c>
      <c r="H40" s="56">
        <v>-15</v>
      </c>
      <c r="I40" s="56">
        <v>0</v>
      </c>
      <c r="J40" s="55" t="s">
        <v>29</v>
      </c>
      <c r="K40" s="56">
        <v>-15</v>
      </c>
      <c r="L40" s="56">
        <v>0</v>
      </c>
      <c r="M40" s="55" t="s">
        <v>30</v>
      </c>
      <c r="N40" s="56">
        <v>0</v>
      </c>
      <c r="O40" s="58">
        <v>0</v>
      </c>
    </row>
    <row r="41" spans="2:15" x14ac:dyDescent="0.35">
      <c r="B41" s="226">
        <f t="shared" ref="B41:B43" si="1">B40+1</f>
        <v>29</v>
      </c>
      <c r="C41" s="227"/>
      <c r="D41" s="256" t="s">
        <v>160</v>
      </c>
      <c r="E41" s="257"/>
      <c r="F41" s="76" t="s">
        <v>29</v>
      </c>
      <c r="G41" s="55" t="s">
        <v>30</v>
      </c>
      <c r="H41" s="56">
        <v>0</v>
      </c>
      <c r="I41" s="56">
        <v>32</v>
      </c>
      <c r="J41" s="55" t="s">
        <v>30</v>
      </c>
      <c r="K41" s="56">
        <v>0</v>
      </c>
      <c r="L41" s="56">
        <v>32</v>
      </c>
      <c r="M41" s="55" t="s">
        <v>29</v>
      </c>
      <c r="N41" s="56">
        <v>0</v>
      </c>
      <c r="O41" s="58">
        <v>0</v>
      </c>
    </row>
    <row r="42" spans="2:15" x14ac:dyDescent="0.35">
      <c r="B42" s="226">
        <f t="shared" si="1"/>
        <v>30</v>
      </c>
      <c r="C42" s="227"/>
      <c r="D42" s="256" t="s">
        <v>185</v>
      </c>
      <c r="E42" s="257"/>
      <c r="F42" s="76" t="s">
        <v>30</v>
      </c>
      <c r="G42" s="55" t="s">
        <v>30</v>
      </c>
      <c r="H42" s="56">
        <v>0</v>
      </c>
      <c r="I42" s="56">
        <v>0</v>
      </c>
      <c r="J42" s="55" t="s">
        <v>30</v>
      </c>
      <c r="K42" s="56">
        <v>0</v>
      </c>
      <c r="L42" s="56">
        <v>0</v>
      </c>
      <c r="M42" s="55" t="s">
        <v>30</v>
      </c>
      <c r="N42" s="56">
        <v>0</v>
      </c>
      <c r="O42" s="58">
        <v>0</v>
      </c>
    </row>
    <row r="43" spans="2:15" x14ac:dyDescent="0.35">
      <c r="B43" s="226">
        <f t="shared" si="1"/>
        <v>31</v>
      </c>
      <c r="C43" s="227"/>
      <c r="D43" s="256" t="s">
        <v>185</v>
      </c>
      <c r="E43" s="257"/>
      <c r="F43" s="76" t="s">
        <v>30</v>
      </c>
      <c r="G43" s="55" t="s">
        <v>30</v>
      </c>
      <c r="H43" s="56">
        <v>0</v>
      </c>
      <c r="I43" s="56">
        <v>0</v>
      </c>
      <c r="J43" s="55" t="s">
        <v>30</v>
      </c>
      <c r="K43" s="56">
        <v>0</v>
      </c>
      <c r="L43" s="56">
        <v>0</v>
      </c>
      <c r="M43" s="55" t="s">
        <v>30</v>
      </c>
      <c r="N43" s="56">
        <v>0</v>
      </c>
      <c r="O43" s="58">
        <v>0</v>
      </c>
    </row>
    <row r="44" spans="2:15" x14ac:dyDescent="0.35">
      <c r="B44" s="233" t="s">
        <v>188</v>
      </c>
      <c r="C44" s="234"/>
      <c r="D44" s="234"/>
      <c r="E44" s="234"/>
      <c r="F44" s="234"/>
      <c r="G44" s="234"/>
      <c r="H44" s="234"/>
      <c r="I44" s="234"/>
      <c r="J44" s="234"/>
      <c r="K44" s="234"/>
      <c r="L44" s="234"/>
      <c r="M44" s="234"/>
      <c r="N44" s="234"/>
      <c r="O44" s="235"/>
    </row>
    <row r="45" spans="2:15" x14ac:dyDescent="0.35">
      <c r="B45" s="226">
        <v>32</v>
      </c>
      <c r="C45" s="227"/>
      <c r="D45" s="228" t="s">
        <v>189</v>
      </c>
      <c r="E45" s="227"/>
      <c r="F45" s="54"/>
      <c r="G45" s="55">
        <v>650</v>
      </c>
      <c r="H45" s="56"/>
      <c r="I45" s="57"/>
      <c r="J45" s="55">
        <v>475</v>
      </c>
      <c r="K45" s="56"/>
      <c r="L45" s="57"/>
      <c r="M45" s="55">
        <v>730</v>
      </c>
      <c r="N45" s="56"/>
      <c r="O45" s="58"/>
    </row>
    <row r="46" spans="2:15" x14ac:dyDescent="0.35">
      <c r="B46" s="226">
        <f>B45+1</f>
        <v>33</v>
      </c>
      <c r="C46" s="227"/>
      <c r="D46" s="228" t="s">
        <v>190</v>
      </c>
      <c r="E46" s="227"/>
      <c r="F46" s="54"/>
      <c r="G46" s="59">
        <v>114.375</v>
      </c>
      <c r="H46" s="60">
        <v>-205.625</v>
      </c>
      <c r="I46" s="61">
        <v>320</v>
      </c>
      <c r="J46" s="59">
        <v>286.41250000000002</v>
      </c>
      <c r="K46" s="60">
        <v>-175</v>
      </c>
      <c r="L46" s="61">
        <v>461.41250000000002</v>
      </c>
      <c r="M46" s="59">
        <v>-63.05499999999995</v>
      </c>
      <c r="N46" s="60">
        <v>-278.05499999999995</v>
      </c>
      <c r="O46" s="62">
        <v>215</v>
      </c>
    </row>
    <row r="47" spans="2:15" x14ac:dyDescent="0.35">
      <c r="B47" s="226">
        <f t="shared" ref="B47:B48" si="2">B46+1</f>
        <v>34</v>
      </c>
      <c r="C47" s="227"/>
      <c r="D47" s="228" t="s">
        <v>191</v>
      </c>
      <c r="E47" s="227"/>
      <c r="F47" s="54"/>
      <c r="G47" s="59">
        <v>764.375</v>
      </c>
      <c r="H47" s="63"/>
      <c r="I47" s="64"/>
      <c r="J47" s="59">
        <v>761.41250000000002</v>
      </c>
      <c r="K47" s="63"/>
      <c r="L47" s="64"/>
      <c r="M47" s="59">
        <v>666.94500000000005</v>
      </c>
      <c r="N47" s="63"/>
      <c r="O47" s="65"/>
    </row>
    <row r="48" spans="2:15" x14ac:dyDescent="0.35">
      <c r="B48" s="226">
        <f t="shared" si="2"/>
        <v>35</v>
      </c>
      <c r="C48" s="227"/>
      <c r="D48" s="228" t="s">
        <v>187</v>
      </c>
      <c r="E48" s="227"/>
      <c r="F48" s="47">
        <v>730.91083333333336</v>
      </c>
      <c r="G48" s="66"/>
      <c r="H48" s="67"/>
      <c r="I48" s="68"/>
      <c r="J48" s="66"/>
      <c r="K48" s="67"/>
      <c r="L48" s="68"/>
      <c r="M48" s="66"/>
      <c r="N48" s="67"/>
      <c r="O48" s="69"/>
    </row>
    <row r="49" spans="2:15" x14ac:dyDescent="0.35">
      <c r="B49" s="226">
        <v>37</v>
      </c>
      <c r="C49" s="227"/>
      <c r="D49" s="228" t="s">
        <v>204</v>
      </c>
      <c r="E49" s="227"/>
      <c r="F49" s="98"/>
      <c r="G49" s="96"/>
      <c r="H49" s="97"/>
      <c r="I49" s="97"/>
      <c r="J49" s="66"/>
      <c r="K49" s="67"/>
      <c r="L49" s="68"/>
      <c r="M49" s="66"/>
      <c r="N49" s="67"/>
      <c r="O49" s="69"/>
    </row>
    <row r="50" spans="2:15" ht="15" thickBot="1" x14ac:dyDescent="0.4">
      <c r="B50" s="226">
        <v>38</v>
      </c>
      <c r="C50" s="227"/>
      <c r="D50" s="261" t="s">
        <v>202</v>
      </c>
      <c r="E50" s="262"/>
      <c r="F50" s="98"/>
      <c r="G50" s="96"/>
      <c r="H50" s="97"/>
      <c r="I50" s="66"/>
      <c r="J50" s="66"/>
      <c r="K50" s="67"/>
      <c r="L50" s="68"/>
      <c r="M50" s="66"/>
      <c r="N50" s="67"/>
      <c r="O50" s="69"/>
    </row>
    <row r="51" spans="2:15" s="21" customFormat="1" ht="42" customHeight="1" x14ac:dyDescent="0.35">
      <c r="B51" s="258" t="s">
        <v>126</v>
      </c>
      <c r="C51" s="259"/>
      <c r="D51" s="259"/>
      <c r="E51" s="259"/>
      <c r="F51" s="259"/>
      <c r="G51" s="259"/>
      <c r="H51" s="259"/>
      <c r="I51" s="259"/>
      <c r="J51" s="259"/>
      <c r="K51" s="259"/>
      <c r="L51" s="259"/>
      <c r="M51" s="259"/>
      <c r="N51" s="259"/>
      <c r="O51" s="260"/>
    </row>
  </sheetData>
  <sheetProtection selectLockedCells="1" selectUnlockedCells="1"/>
  <mergeCells count="104">
    <mergeCell ref="B51:O51"/>
    <mergeCell ref="B49:C49"/>
    <mergeCell ref="D49:E49"/>
    <mergeCell ref="B50:C50"/>
    <mergeCell ref="D50:E50"/>
    <mergeCell ref="B46:C46"/>
    <mergeCell ref="D46:E46"/>
    <mergeCell ref="B47:C47"/>
    <mergeCell ref="D47:E47"/>
    <mergeCell ref="B48:C48"/>
    <mergeCell ref="D48:E48"/>
    <mergeCell ref="B42:C42"/>
    <mergeCell ref="D42:E42"/>
    <mergeCell ref="B43:C43"/>
    <mergeCell ref="D43:E43"/>
    <mergeCell ref="B44:O44"/>
    <mergeCell ref="B45:C45"/>
    <mergeCell ref="D45:E45"/>
    <mergeCell ref="B38:O38"/>
    <mergeCell ref="B39:C39"/>
    <mergeCell ref="D39:E39"/>
    <mergeCell ref="B40:C40"/>
    <mergeCell ref="D40:E40"/>
    <mergeCell ref="B41:C41"/>
    <mergeCell ref="D41:E41"/>
    <mergeCell ref="B35:C35"/>
    <mergeCell ref="D35:E35"/>
    <mergeCell ref="B36:C36"/>
    <mergeCell ref="D36:E36"/>
    <mergeCell ref="B37:C37"/>
    <mergeCell ref="D37:E37"/>
    <mergeCell ref="B32:C32"/>
    <mergeCell ref="D32:E32"/>
    <mergeCell ref="B33:C33"/>
    <mergeCell ref="D33:E33"/>
    <mergeCell ref="B34:C34"/>
    <mergeCell ref="D34:E34"/>
    <mergeCell ref="B28:C28"/>
    <mergeCell ref="D28:E28"/>
    <mergeCell ref="B29:C29"/>
    <mergeCell ref="D29:E29"/>
    <mergeCell ref="B30:O3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0:C20"/>
    <mergeCell ref="D20:E20"/>
    <mergeCell ref="B21:C21"/>
    <mergeCell ref="D21:E21"/>
    <mergeCell ref="B17:C17"/>
    <mergeCell ref="D17:E17"/>
    <mergeCell ref="B18:C18"/>
    <mergeCell ref="D18:E18"/>
    <mergeCell ref="B19:C19"/>
    <mergeCell ref="D19:E19"/>
    <mergeCell ref="B14:C14"/>
    <mergeCell ref="D14:E14"/>
    <mergeCell ref="B15:C15"/>
    <mergeCell ref="D15:E15"/>
    <mergeCell ref="B16:C16"/>
    <mergeCell ref="D16:E16"/>
    <mergeCell ref="B12:O12"/>
    <mergeCell ref="B13:C13"/>
    <mergeCell ref="D13:E13"/>
    <mergeCell ref="J8:L8"/>
    <mergeCell ref="M8:O8"/>
    <mergeCell ref="G9:I9"/>
    <mergeCell ref="J9:L9"/>
    <mergeCell ref="M9:O9"/>
    <mergeCell ref="D10:E11"/>
    <mergeCell ref="F10:F11"/>
    <mergeCell ref="G10:G11"/>
    <mergeCell ref="H10:I10"/>
    <mergeCell ref="J10:J11"/>
    <mergeCell ref="B7:C11"/>
    <mergeCell ref="D7:F7"/>
    <mergeCell ref="G7:I7"/>
    <mergeCell ref="J7:L7"/>
    <mergeCell ref="M7:O7"/>
    <mergeCell ref="E8:F8"/>
    <mergeCell ref="G8:I8"/>
    <mergeCell ref="K10:L10"/>
    <mergeCell ref="M10:M11"/>
    <mergeCell ref="N10:O10"/>
    <mergeCell ref="B2:L2"/>
    <mergeCell ref="M2:O2"/>
    <mergeCell ref="B3:L3"/>
    <mergeCell ref="M3:O3"/>
    <mergeCell ref="B4:O4"/>
    <mergeCell ref="B5:O5"/>
    <mergeCell ref="B6:C6"/>
    <mergeCell ref="E6:F6"/>
    <mergeCell ref="G6:O6"/>
  </mergeCells>
  <dataValidations count="2">
    <dataValidation allowBlank="1" showErrorMessage="1" promptTitle="Select PHA Write-In" sqref="D39:E43" xr:uid="{B7A5A543-A9D7-48D6-AACD-2234F896373D}"/>
    <dataValidation errorStyle="information" allowBlank="1" showInputMessage="1" showErrorMessage="1" errorTitle="Non Valid Adjustment" error="Please Select a Valid PHA Write-in adjustment." sqref="K39:L43 H39:I43 N39:O43" xr:uid="{9734B25F-F1BF-44A5-BC24-C71937962FA7}"/>
  </dataValidations>
  <pageMargins left="0.7" right="0.7" top="0.75" bottom="0.75" header="0.3" footer="0.3"/>
  <pageSetup scale="61" orientation="landscape" r:id="rId1"/>
  <headerFooter>
    <oddHeader>&amp;C&amp;"-,Bold"&amp;14&amp;A</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9BA33F1-5319-452A-BE20-A717E59A96C8}">
          <x14:formula1>
            <xm:f>DropDown!$B$2:$B$3</xm:f>
          </x14:formula1>
          <xm:sqref>F31:G37 J16:J19 M39:M43 M16:M19 J31:J37 M31:M37 F39:G43 J39:J43 G16:G19 F16 F18:F19 M21:M29 J21:J29 F21:G29</xm:sqref>
        </x14:dataValidation>
        <x14:dataValidation type="list" allowBlank="1" showInputMessage="1" showErrorMessage="1" xr:uid="{2176D922-D48E-44AE-925A-79C1BAE9071C}">
          <x14:formula1>
            <xm:f>DropDown!$A$2:$A$10</xm:f>
          </x14:formula1>
          <xm:sqref>J15 F15:G15 M15</xm:sqref>
        </x14:dataValidation>
        <x14:dataValidation type="list" allowBlank="1" showInputMessage="1" showErrorMessage="1" errorTitle="User guidance" error="Please select value from dropdown menu." xr:uid="{63BA8ECA-2695-428D-A0DD-8B70BF56127A}">
          <x14:formula1>
            <xm:f>DropDown!$B$2:$B$3</xm:f>
          </x14:formula1>
          <xm:sqref>F17</xm:sqref>
        </x14:dataValidation>
        <x14:dataValidation type="list" allowBlank="1" showInputMessage="1" showErrorMessage="1" xr:uid="{5D7F7820-9754-4EE0-879A-B1B17EEE12D4}">
          <x14:formula1>
            <xm:f>DropDown!$E$1:$E$3</xm:f>
          </x14:formula1>
          <xm:sqref>D50:E50</xm:sqref>
        </x14:dataValidation>
        <x14:dataValidation type="list" allowBlank="1" showInputMessage="1" showErrorMessage="1" xr:uid="{E2B113F8-6A0E-4105-B259-A044201EA95A}">
          <x14:formula1>
            <xm:f>DropDown!$C$2:$C$3</xm:f>
          </x14:formula1>
          <xm:sqref>J20 F20:G20 M20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9D6F-3421-41D9-94CB-17D94F582B4F}">
  <sheetPr codeName="Sheet25">
    <tabColor theme="9"/>
    <pageSetUpPr fitToPage="1"/>
  </sheetPr>
  <dimension ref="B8:O62"/>
  <sheetViews>
    <sheetView showGridLines="0" showRowColHeaders="0" tabSelected="1" zoomScale="75" zoomScaleNormal="75" workbookViewId="0">
      <selection activeCell="K20" sqref="K20:L20"/>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8" spans="2:15" x14ac:dyDescent="0.35">
      <c r="B8" s="206" t="s">
        <v>40</v>
      </c>
      <c r="C8" s="206"/>
      <c r="D8" s="206"/>
      <c r="E8" s="206"/>
      <c r="F8" s="206"/>
      <c r="G8" s="206"/>
      <c r="H8" s="206"/>
      <c r="I8" s="206"/>
      <c r="J8" s="206"/>
      <c r="K8" s="206"/>
      <c r="L8" s="206"/>
      <c r="M8" s="207" t="s">
        <v>215</v>
      </c>
      <c r="N8" s="207"/>
      <c r="O8" s="207"/>
    </row>
    <row r="9" spans="2:15" x14ac:dyDescent="0.35">
      <c r="B9" s="208" t="s">
        <v>42</v>
      </c>
      <c r="C9" s="208"/>
      <c r="D9" s="208"/>
      <c r="E9" s="208"/>
      <c r="F9" s="208"/>
      <c r="G9" s="208"/>
      <c r="H9" s="208"/>
      <c r="I9" s="208"/>
      <c r="J9" s="208"/>
      <c r="K9" s="208"/>
      <c r="L9" s="208"/>
      <c r="M9" s="298" t="s">
        <v>216</v>
      </c>
      <c r="N9" s="298"/>
      <c r="O9" s="298"/>
    </row>
    <row r="10" spans="2:15" x14ac:dyDescent="0.35">
      <c r="B10" s="122" t="s">
        <v>41</v>
      </c>
      <c r="C10" s="122"/>
      <c r="D10" s="122"/>
      <c r="E10" s="122"/>
      <c r="F10" s="122"/>
      <c r="G10" s="122"/>
      <c r="H10" s="122"/>
      <c r="I10" s="122"/>
      <c r="J10" s="122"/>
      <c r="K10" s="122"/>
      <c r="L10" s="122"/>
      <c r="M10" s="122"/>
      <c r="N10" s="207" t="s">
        <v>214</v>
      </c>
      <c r="O10" s="207"/>
    </row>
    <row r="11" spans="2:15" ht="15" thickBot="1" x14ac:dyDescent="0.4">
      <c r="B11" s="122"/>
      <c r="D11" s="122"/>
      <c r="E11" s="122"/>
      <c r="F11" s="122"/>
      <c r="G11" s="122"/>
      <c r="H11" s="122"/>
      <c r="I11" s="122"/>
      <c r="J11" s="122"/>
      <c r="K11" s="122"/>
      <c r="L11" s="122"/>
      <c r="M11" s="122"/>
      <c r="N11" s="171"/>
      <c r="O11" s="171"/>
    </row>
    <row r="12" spans="2:15" x14ac:dyDescent="0.35">
      <c r="B12" s="299">
        <v>1</v>
      </c>
      <c r="C12" s="300"/>
      <c r="D12" s="303" t="s">
        <v>258</v>
      </c>
      <c r="E12" s="304"/>
      <c r="F12" s="305"/>
      <c r="G12" s="132"/>
      <c r="H12" s="132"/>
      <c r="I12" s="132"/>
      <c r="J12" s="132"/>
      <c r="K12" s="132"/>
      <c r="L12" s="132"/>
      <c r="M12" s="132"/>
      <c r="N12" s="132"/>
      <c r="O12" s="132"/>
    </row>
    <row r="13" spans="2:15" ht="16" thickBot="1" x14ac:dyDescent="0.4">
      <c r="B13" s="301"/>
      <c r="C13" s="302"/>
      <c r="D13" s="153" t="s">
        <v>55</v>
      </c>
      <c r="E13" s="306">
        <v>43664</v>
      </c>
      <c r="F13" s="307"/>
      <c r="G13" s="308" t="s">
        <v>64</v>
      </c>
      <c r="H13" s="214"/>
      <c r="I13" s="214"/>
      <c r="J13" s="214"/>
      <c r="K13" s="214"/>
      <c r="L13" s="214"/>
      <c r="M13" s="214"/>
      <c r="N13" s="214"/>
      <c r="O13" s="214"/>
    </row>
    <row r="14" spans="2:15" x14ac:dyDescent="0.35">
      <c r="B14" s="245">
        <v>2</v>
      </c>
      <c r="C14" s="246"/>
      <c r="D14" s="279" t="s">
        <v>45</v>
      </c>
      <c r="E14" s="280"/>
      <c r="F14" s="281"/>
      <c r="G14" s="282" t="s">
        <v>61</v>
      </c>
      <c r="H14" s="253"/>
      <c r="I14" s="255"/>
      <c r="J14" s="253" t="s">
        <v>62</v>
      </c>
      <c r="K14" s="253"/>
      <c r="L14" s="253"/>
      <c r="M14" s="282" t="s">
        <v>63</v>
      </c>
      <c r="N14" s="253"/>
      <c r="O14" s="255"/>
    </row>
    <row r="15" spans="2:15" x14ac:dyDescent="0.35">
      <c r="B15" s="245"/>
      <c r="C15" s="246"/>
      <c r="D15" s="172" t="s">
        <v>259</v>
      </c>
      <c r="E15" s="215" t="s">
        <v>267</v>
      </c>
      <c r="F15" s="297"/>
      <c r="G15" s="283" t="s">
        <v>263</v>
      </c>
      <c r="H15" s="218"/>
      <c r="I15" s="219"/>
      <c r="J15" s="218" t="s">
        <v>264</v>
      </c>
      <c r="K15" s="218"/>
      <c r="L15" s="218"/>
      <c r="M15" s="283" t="s">
        <v>265</v>
      </c>
      <c r="N15" s="218"/>
      <c r="O15" s="219"/>
    </row>
    <row r="16" spans="2:15" x14ac:dyDescent="0.35">
      <c r="B16" s="245"/>
      <c r="C16" s="246"/>
      <c r="D16" s="172" t="s">
        <v>260</v>
      </c>
      <c r="E16" s="172" t="s">
        <v>261</v>
      </c>
      <c r="F16" s="175" t="s">
        <v>262</v>
      </c>
      <c r="G16" s="283" t="s">
        <v>266</v>
      </c>
      <c r="H16" s="218"/>
      <c r="I16" s="219"/>
      <c r="J16" s="218" t="s">
        <v>266</v>
      </c>
      <c r="K16" s="218"/>
      <c r="L16" s="218"/>
      <c r="M16" s="283" t="s">
        <v>266</v>
      </c>
      <c r="N16" s="218"/>
      <c r="O16" s="219"/>
    </row>
    <row r="17" spans="2:15" x14ac:dyDescent="0.35">
      <c r="B17" s="245"/>
      <c r="C17" s="246"/>
      <c r="D17" s="294" t="s">
        <v>208</v>
      </c>
      <c r="E17" s="295"/>
      <c r="F17" s="296"/>
      <c r="G17" s="284">
        <v>525</v>
      </c>
      <c r="H17" s="224"/>
      <c r="I17" s="225"/>
      <c r="J17" s="224">
        <v>450</v>
      </c>
      <c r="K17" s="224"/>
      <c r="L17" s="224"/>
      <c r="M17" s="284">
        <v>650</v>
      </c>
      <c r="N17" s="224"/>
      <c r="O17" s="225"/>
    </row>
    <row r="18" spans="2:15" x14ac:dyDescent="0.35">
      <c r="B18" s="245"/>
      <c r="C18" s="246"/>
      <c r="D18" s="204" t="s">
        <v>233</v>
      </c>
      <c r="E18" s="216" t="s">
        <v>234</v>
      </c>
      <c r="F18" s="219"/>
      <c r="G18" s="284" t="s">
        <v>222</v>
      </c>
      <c r="H18" s="224"/>
      <c r="I18" s="225"/>
      <c r="J18" s="224" t="s">
        <v>220</v>
      </c>
      <c r="K18" s="224"/>
      <c r="L18" s="224"/>
      <c r="M18" s="284" t="s">
        <v>222</v>
      </c>
      <c r="N18" s="224"/>
      <c r="O18" s="225"/>
    </row>
    <row r="19" spans="2:15" x14ac:dyDescent="0.35">
      <c r="B19" s="245"/>
      <c r="C19" s="246"/>
      <c r="D19" s="129"/>
      <c r="E19" s="130"/>
      <c r="F19" s="135" t="s">
        <v>238</v>
      </c>
      <c r="G19" s="146"/>
      <c r="H19" s="152"/>
      <c r="I19" s="174"/>
      <c r="J19" s="133"/>
      <c r="K19" s="173"/>
      <c r="L19" s="173"/>
      <c r="M19" s="146"/>
      <c r="N19" s="173"/>
      <c r="O19" s="174"/>
    </row>
    <row r="20" spans="2:15" x14ac:dyDescent="0.35">
      <c r="B20" s="245"/>
      <c r="C20" s="246"/>
      <c r="D20" s="236" t="s">
        <v>0</v>
      </c>
      <c r="E20" s="237"/>
      <c r="F20" s="287" t="s">
        <v>16</v>
      </c>
      <c r="G20" s="289" t="s">
        <v>16</v>
      </c>
      <c r="H20" s="231" t="s">
        <v>19</v>
      </c>
      <c r="I20" s="232"/>
      <c r="J20" s="291" t="s">
        <v>16</v>
      </c>
      <c r="K20" s="231" t="s">
        <v>19</v>
      </c>
      <c r="L20" s="293"/>
      <c r="M20" s="289" t="s">
        <v>16</v>
      </c>
      <c r="N20" s="231" t="s">
        <v>19</v>
      </c>
      <c r="O20" s="232"/>
    </row>
    <row r="21" spans="2:15" x14ac:dyDescent="0.35">
      <c r="B21" s="245"/>
      <c r="C21" s="246"/>
      <c r="D21" s="285"/>
      <c r="E21" s="286"/>
      <c r="F21" s="288"/>
      <c r="G21" s="290"/>
      <c r="H21" s="16" t="s">
        <v>17</v>
      </c>
      <c r="I21" s="52" t="s">
        <v>18</v>
      </c>
      <c r="J21" s="292"/>
      <c r="K21" s="136" t="s">
        <v>17</v>
      </c>
      <c r="L21" s="147" t="s">
        <v>18</v>
      </c>
      <c r="M21" s="290"/>
      <c r="N21" s="16" t="s">
        <v>17</v>
      </c>
      <c r="O21" s="52" t="s">
        <v>18</v>
      </c>
    </row>
    <row r="22" spans="2:15" x14ac:dyDescent="0.35">
      <c r="B22" s="233" t="s">
        <v>120</v>
      </c>
      <c r="C22" s="234"/>
      <c r="D22" s="234"/>
      <c r="E22" s="234"/>
      <c r="F22" s="234"/>
      <c r="G22" s="234"/>
      <c r="H22" s="234"/>
      <c r="I22" s="234"/>
      <c r="J22" s="234"/>
      <c r="K22" s="234"/>
      <c r="L22" s="234"/>
      <c r="M22" s="234"/>
      <c r="N22" s="234"/>
      <c r="O22" s="235"/>
    </row>
    <row r="23" spans="2:15" x14ac:dyDescent="0.35">
      <c r="B23" s="226">
        <v>3</v>
      </c>
      <c r="C23" s="227"/>
      <c r="D23" s="228" t="s">
        <v>200</v>
      </c>
      <c r="E23" s="227"/>
      <c r="F23" s="144">
        <v>1965</v>
      </c>
      <c r="G23" s="142">
        <v>1990</v>
      </c>
      <c r="H23" s="11">
        <v>-16</v>
      </c>
      <c r="I23" s="138"/>
      <c r="J23" s="142">
        <v>1987</v>
      </c>
      <c r="K23" s="11">
        <v>-14</v>
      </c>
      <c r="L23" s="95"/>
      <c r="M23" s="140">
        <v>2011</v>
      </c>
      <c r="N23" s="11">
        <v>-30</v>
      </c>
      <c r="O23" s="95"/>
    </row>
    <row r="24" spans="2:15" x14ac:dyDescent="0.35">
      <c r="B24" s="226">
        <v>4</v>
      </c>
      <c r="C24" s="227"/>
      <c r="D24" s="228" t="s">
        <v>20</v>
      </c>
      <c r="E24" s="227"/>
      <c r="F24" s="145">
        <v>800</v>
      </c>
      <c r="G24" s="143">
        <v>920</v>
      </c>
      <c r="H24" s="56">
        <v>-12</v>
      </c>
      <c r="I24" s="139"/>
      <c r="J24" s="143">
        <v>1000</v>
      </c>
      <c r="K24" s="56">
        <v>-20</v>
      </c>
      <c r="L24" s="58"/>
      <c r="M24" s="141">
        <v>1100</v>
      </c>
      <c r="N24" s="56">
        <v>-30</v>
      </c>
      <c r="O24" s="58"/>
    </row>
    <row r="25" spans="2:15" x14ac:dyDescent="0.35">
      <c r="B25" s="226">
        <v>5</v>
      </c>
      <c r="C25" s="227"/>
      <c r="D25" s="228" t="s">
        <v>21</v>
      </c>
      <c r="E25" s="227"/>
      <c r="F25" s="144">
        <v>1</v>
      </c>
      <c r="G25" s="142">
        <v>1</v>
      </c>
      <c r="H25" s="56">
        <v>0</v>
      </c>
      <c r="I25" s="139">
        <v>0</v>
      </c>
      <c r="J25" s="142">
        <v>1</v>
      </c>
      <c r="K25" s="56">
        <v>0</v>
      </c>
      <c r="L25" s="58">
        <v>0</v>
      </c>
      <c r="M25" s="140">
        <v>1</v>
      </c>
      <c r="N25" s="56">
        <v>0</v>
      </c>
      <c r="O25" s="58">
        <v>0</v>
      </c>
    </row>
    <row r="26" spans="2:15" x14ac:dyDescent="0.35">
      <c r="B26" s="226">
        <v>6</v>
      </c>
      <c r="C26" s="227"/>
      <c r="D26" s="228" t="s">
        <v>12</v>
      </c>
      <c r="E26" s="227"/>
      <c r="F26" s="145" t="s">
        <v>30</v>
      </c>
      <c r="G26" s="143" t="s">
        <v>30</v>
      </c>
      <c r="H26" s="56">
        <v>0</v>
      </c>
      <c r="I26" s="139">
        <v>0</v>
      </c>
      <c r="J26" s="143" t="s">
        <v>30</v>
      </c>
      <c r="K26" s="56">
        <v>0</v>
      </c>
      <c r="L26" s="58">
        <v>0</v>
      </c>
      <c r="M26" s="141" t="s">
        <v>29</v>
      </c>
      <c r="N26" s="56">
        <v>-3</v>
      </c>
      <c r="O26" s="58">
        <v>0</v>
      </c>
    </row>
    <row r="27" spans="2:15" x14ac:dyDescent="0.35">
      <c r="B27" s="226">
        <v>7</v>
      </c>
      <c r="C27" s="227"/>
      <c r="D27" s="228" t="s">
        <v>8</v>
      </c>
      <c r="E27" s="227"/>
      <c r="F27" s="145" t="s">
        <v>30</v>
      </c>
      <c r="G27" s="143" t="s">
        <v>29</v>
      </c>
      <c r="H27" s="56">
        <v>-2</v>
      </c>
      <c r="I27" s="139">
        <v>0</v>
      </c>
      <c r="J27" s="143" t="s">
        <v>30</v>
      </c>
      <c r="K27" s="56">
        <v>0</v>
      </c>
      <c r="L27" s="58">
        <v>0</v>
      </c>
      <c r="M27" s="141" t="s">
        <v>29</v>
      </c>
      <c r="N27" s="56">
        <v>-2</v>
      </c>
      <c r="O27" s="58">
        <v>0</v>
      </c>
    </row>
    <row r="28" spans="2:15" x14ac:dyDescent="0.35">
      <c r="B28" s="226">
        <v>8</v>
      </c>
      <c r="C28" s="227"/>
      <c r="D28" s="228" t="s">
        <v>242</v>
      </c>
      <c r="E28" s="227"/>
      <c r="F28" s="145" t="s">
        <v>247</v>
      </c>
      <c r="G28" s="143" t="s">
        <v>247</v>
      </c>
      <c r="H28" s="56">
        <v>0</v>
      </c>
      <c r="I28" s="58">
        <v>0</v>
      </c>
      <c r="J28" s="143" t="s">
        <v>31</v>
      </c>
      <c r="K28" s="56">
        <v>0</v>
      </c>
      <c r="L28" s="58">
        <v>7</v>
      </c>
      <c r="M28" s="198" t="s">
        <v>243</v>
      </c>
      <c r="N28" s="56">
        <v>-5</v>
      </c>
      <c r="O28" s="58">
        <v>0</v>
      </c>
    </row>
    <row r="29" spans="2:15" x14ac:dyDescent="0.35">
      <c r="B29" s="226">
        <v>9</v>
      </c>
      <c r="C29" s="227"/>
      <c r="D29" s="228" t="s">
        <v>38</v>
      </c>
      <c r="E29" s="227"/>
      <c r="F29" s="145" t="s">
        <v>31</v>
      </c>
      <c r="G29" s="143" t="s">
        <v>137</v>
      </c>
      <c r="H29" s="56">
        <v>-18</v>
      </c>
      <c r="I29" s="58">
        <v>0</v>
      </c>
      <c r="J29" s="143" t="s">
        <v>138</v>
      </c>
      <c r="K29" s="56">
        <v>-7</v>
      </c>
      <c r="L29" s="58">
        <v>0</v>
      </c>
      <c r="M29" s="141" t="s">
        <v>137</v>
      </c>
      <c r="N29" s="56">
        <v>-18</v>
      </c>
      <c r="O29" s="58">
        <v>0</v>
      </c>
    </row>
    <row r="30" spans="2:15" x14ac:dyDescent="0.35">
      <c r="B30" s="226">
        <v>10</v>
      </c>
      <c r="C30" s="227"/>
      <c r="D30" s="228" t="s">
        <v>9</v>
      </c>
      <c r="E30" s="227"/>
      <c r="F30" s="145" t="s">
        <v>30</v>
      </c>
      <c r="G30" s="143" t="s">
        <v>30</v>
      </c>
      <c r="H30" s="56">
        <v>0</v>
      </c>
      <c r="I30" s="139">
        <v>0</v>
      </c>
      <c r="J30" s="143" t="s">
        <v>30</v>
      </c>
      <c r="K30" s="56">
        <v>0</v>
      </c>
      <c r="L30" s="58">
        <v>0</v>
      </c>
      <c r="M30" s="141" t="s">
        <v>30</v>
      </c>
      <c r="N30" s="56">
        <v>0</v>
      </c>
      <c r="O30" s="58">
        <v>0</v>
      </c>
    </row>
    <row r="31" spans="2:15" x14ac:dyDescent="0.35">
      <c r="B31" s="226">
        <v>11</v>
      </c>
      <c r="C31" s="227"/>
      <c r="D31" s="228" t="s">
        <v>23</v>
      </c>
      <c r="E31" s="227"/>
      <c r="F31" s="145" t="s">
        <v>30</v>
      </c>
      <c r="G31" s="143" t="s">
        <v>29</v>
      </c>
      <c r="H31" s="56">
        <v>-4</v>
      </c>
      <c r="I31" s="139">
        <v>0</v>
      </c>
      <c r="J31" s="143" t="s">
        <v>30</v>
      </c>
      <c r="K31" s="56">
        <v>0</v>
      </c>
      <c r="L31" s="58">
        <v>0</v>
      </c>
      <c r="M31" s="141" t="s">
        <v>29</v>
      </c>
      <c r="N31" s="56">
        <v>-4</v>
      </c>
      <c r="O31" s="58">
        <v>0</v>
      </c>
    </row>
    <row r="32" spans="2:15" x14ac:dyDescent="0.35">
      <c r="B32" s="226">
        <v>12</v>
      </c>
      <c r="C32" s="227"/>
      <c r="D32" s="228" t="s">
        <v>24</v>
      </c>
      <c r="E32" s="227"/>
      <c r="F32" s="145" t="s">
        <v>30</v>
      </c>
      <c r="G32" s="143" t="s">
        <v>30</v>
      </c>
      <c r="H32" s="56">
        <v>0</v>
      </c>
      <c r="I32" s="139">
        <v>0</v>
      </c>
      <c r="J32" s="143" t="s">
        <v>30</v>
      </c>
      <c r="K32" s="56">
        <v>0</v>
      </c>
      <c r="L32" s="58">
        <v>0</v>
      </c>
      <c r="M32" s="141" t="s">
        <v>29</v>
      </c>
      <c r="N32" s="56">
        <v>-6</v>
      </c>
      <c r="O32" s="58">
        <v>0</v>
      </c>
    </row>
    <row r="33" spans="2:15" x14ac:dyDescent="0.35">
      <c r="B33" s="226">
        <v>13</v>
      </c>
      <c r="C33" s="227"/>
      <c r="D33" s="228" t="s">
        <v>13</v>
      </c>
      <c r="E33" s="227"/>
      <c r="F33" s="145" t="s">
        <v>30</v>
      </c>
      <c r="G33" s="143" t="s">
        <v>30</v>
      </c>
      <c r="H33" s="56">
        <v>0</v>
      </c>
      <c r="I33" s="139">
        <v>0</v>
      </c>
      <c r="J33" s="143" t="s">
        <v>30</v>
      </c>
      <c r="K33" s="56">
        <v>0</v>
      </c>
      <c r="L33" s="58">
        <v>0</v>
      </c>
      <c r="M33" s="141" t="s">
        <v>30</v>
      </c>
      <c r="N33" s="56">
        <v>0</v>
      </c>
      <c r="O33" s="58">
        <v>0</v>
      </c>
    </row>
    <row r="34" spans="2:15" x14ac:dyDescent="0.35">
      <c r="B34" s="226">
        <v>14</v>
      </c>
      <c r="C34" s="227"/>
      <c r="D34" s="228" t="s">
        <v>123</v>
      </c>
      <c r="E34" s="227"/>
      <c r="F34" s="145" t="s">
        <v>30</v>
      </c>
      <c r="G34" s="143" t="s">
        <v>30</v>
      </c>
      <c r="H34" s="56">
        <v>0</v>
      </c>
      <c r="I34" s="139">
        <v>0</v>
      </c>
      <c r="J34" s="143" t="s">
        <v>30</v>
      </c>
      <c r="K34" s="56">
        <v>0</v>
      </c>
      <c r="L34" s="58">
        <v>0</v>
      </c>
      <c r="M34" s="141" t="s">
        <v>29</v>
      </c>
      <c r="N34" s="56">
        <v>-12</v>
      </c>
      <c r="O34" s="58">
        <v>0</v>
      </c>
    </row>
    <row r="35" spans="2:15" x14ac:dyDescent="0.35">
      <c r="B35" s="226">
        <v>15</v>
      </c>
      <c r="C35" s="227"/>
      <c r="D35" s="228" t="s">
        <v>10</v>
      </c>
      <c r="E35" s="227"/>
      <c r="F35" s="145" t="s">
        <v>30</v>
      </c>
      <c r="G35" s="143" t="s">
        <v>30</v>
      </c>
      <c r="H35" s="56">
        <v>0</v>
      </c>
      <c r="I35" s="139">
        <v>0</v>
      </c>
      <c r="J35" s="143" t="s">
        <v>30</v>
      </c>
      <c r="K35" s="56">
        <v>0</v>
      </c>
      <c r="L35" s="58">
        <v>0</v>
      </c>
      <c r="M35" s="141" t="s">
        <v>30</v>
      </c>
      <c r="N35" s="56">
        <v>0</v>
      </c>
      <c r="O35" s="58">
        <v>0</v>
      </c>
    </row>
    <row r="36" spans="2:15" x14ac:dyDescent="0.35">
      <c r="B36" s="226">
        <v>16</v>
      </c>
      <c r="C36" s="227"/>
      <c r="D36" s="228" t="s">
        <v>35</v>
      </c>
      <c r="E36" s="227"/>
      <c r="F36" s="145" t="s">
        <v>29</v>
      </c>
      <c r="G36" s="143" t="s">
        <v>30</v>
      </c>
      <c r="H36" s="56">
        <v>0</v>
      </c>
      <c r="I36" s="139">
        <v>7</v>
      </c>
      <c r="J36" s="143" t="s">
        <v>30</v>
      </c>
      <c r="K36" s="56">
        <v>0</v>
      </c>
      <c r="L36" s="58">
        <v>7</v>
      </c>
      <c r="M36" s="141" t="s">
        <v>29</v>
      </c>
      <c r="N36" s="56">
        <v>0</v>
      </c>
      <c r="O36" s="58">
        <v>0</v>
      </c>
    </row>
    <row r="37" spans="2:15" x14ac:dyDescent="0.35">
      <c r="B37" s="226">
        <v>17</v>
      </c>
      <c r="C37" s="227"/>
      <c r="D37" s="228" t="s">
        <v>34</v>
      </c>
      <c r="E37" s="227"/>
      <c r="F37" s="145" t="s">
        <v>30</v>
      </c>
      <c r="G37" s="143" t="s">
        <v>30</v>
      </c>
      <c r="H37" s="56">
        <v>0</v>
      </c>
      <c r="I37" s="139">
        <v>0</v>
      </c>
      <c r="J37" s="143" t="s">
        <v>30</v>
      </c>
      <c r="K37" s="56">
        <v>0</v>
      </c>
      <c r="L37" s="58">
        <v>0</v>
      </c>
      <c r="M37" s="141" t="s">
        <v>30</v>
      </c>
      <c r="N37" s="56">
        <v>0</v>
      </c>
      <c r="O37" s="58">
        <v>0</v>
      </c>
    </row>
    <row r="38" spans="2:15" x14ac:dyDescent="0.35">
      <c r="B38" s="226">
        <v>18</v>
      </c>
      <c r="C38" s="227"/>
      <c r="D38" s="228" t="s">
        <v>5</v>
      </c>
      <c r="E38" s="227"/>
      <c r="F38" s="145" t="s">
        <v>30</v>
      </c>
      <c r="G38" s="143" t="s">
        <v>30</v>
      </c>
      <c r="H38" s="56">
        <v>0</v>
      </c>
      <c r="I38" s="139">
        <v>0</v>
      </c>
      <c r="J38" s="143" t="s">
        <v>30</v>
      </c>
      <c r="K38" s="56">
        <v>0</v>
      </c>
      <c r="L38" s="58">
        <v>0</v>
      </c>
      <c r="M38" s="141" t="s">
        <v>29</v>
      </c>
      <c r="N38" s="56">
        <v>-6</v>
      </c>
      <c r="O38" s="58">
        <v>0</v>
      </c>
    </row>
    <row r="39" spans="2:15" x14ac:dyDescent="0.35">
      <c r="B39" s="233" t="s">
        <v>121</v>
      </c>
      <c r="C39" s="234"/>
      <c r="D39" s="234"/>
      <c r="E39" s="234"/>
      <c r="F39" s="234"/>
      <c r="G39" s="234"/>
      <c r="H39" s="234"/>
      <c r="I39" s="234"/>
      <c r="J39" s="234"/>
      <c r="K39" s="234"/>
      <c r="L39" s="234"/>
      <c r="M39" s="234"/>
      <c r="N39" s="234"/>
      <c r="O39" s="235"/>
    </row>
    <row r="40" spans="2:15" x14ac:dyDescent="0.35">
      <c r="B40" s="226">
        <v>19</v>
      </c>
      <c r="C40" s="227"/>
      <c r="D40" s="228" t="s">
        <v>36</v>
      </c>
      <c r="E40" s="227"/>
      <c r="F40" s="145" t="s">
        <v>30</v>
      </c>
      <c r="G40" s="143" t="s">
        <v>29</v>
      </c>
      <c r="H40" s="56">
        <v>-21</v>
      </c>
      <c r="I40" s="58">
        <v>0</v>
      </c>
      <c r="J40" s="141" t="s">
        <v>30</v>
      </c>
      <c r="K40" s="56">
        <v>0</v>
      </c>
      <c r="L40" s="139">
        <v>0</v>
      </c>
      <c r="M40" s="143" t="s">
        <v>29</v>
      </c>
      <c r="N40" s="56">
        <v>-21</v>
      </c>
      <c r="O40" s="58">
        <v>0</v>
      </c>
    </row>
    <row r="41" spans="2:15" x14ac:dyDescent="0.35">
      <c r="B41" s="226">
        <v>20</v>
      </c>
      <c r="C41" s="227"/>
      <c r="D41" s="228" t="s">
        <v>37</v>
      </c>
      <c r="E41" s="227"/>
      <c r="F41" s="145" t="s">
        <v>30</v>
      </c>
      <c r="G41" s="143" t="s">
        <v>30</v>
      </c>
      <c r="H41" s="56">
        <v>0</v>
      </c>
      <c r="I41" s="58">
        <v>0</v>
      </c>
      <c r="J41" s="141" t="s">
        <v>29</v>
      </c>
      <c r="K41" s="56">
        <v>-18</v>
      </c>
      <c r="L41" s="139">
        <v>0</v>
      </c>
      <c r="M41" s="143" t="s">
        <v>29</v>
      </c>
      <c r="N41" s="56">
        <v>-18</v>
      </c>
      <c r="O41" s="58">
        <v>0</v>
      </c>
    </row>
    <row r="42" spans="2:15" x14ac:dyDescent="0.35">
      <c r="B42" s="226">
        <v>21</v>
      </c>
      <c r="C42" s="227"/>
      <c r="D42" s="228" t="s">
        <v>32</v>
      </c>
      <c r="E42" s="227"/>
      <c r="F42" s="145" t="s">
        <v>30</v>
      </c>
      <c r="G42" s="143" t="s">
        <v>29</v>
      </c>
      <c r="H42" s="56">
        <v>-53</v>
      </c>
      <c r="I42" s="58">
        <v>0</v>
      </c>
      <c r="J42" s="141" t="s">
        <v>30</v>
      </c>
      <c r="K42" s="56">
        <v>0</v>
      </c>
      <c r="L42" s="58">
        <v>0</v>
      </c>
      <c r="M42" s="143" t="s">
        <v>29</v>
      </c>
      <c r="N42" s="56">
        <v>-53</v>
      </c>
      <c r="O42" s="58">
        <v>0</v>
      </c>
    </row>
    <row r="43" spans="2:15" x14ac:dyDescent="0.35">
      <c r="B43" s="226">
        <v>22</v>
      </c>
      <c r="C43" s="227"/>
      <c r="D43" s="228" t="s">
        <v>33</v>
      </c>
      <c r="E43" s="227"/>
      <c r="F43" s="145" t="s">
        <v>30</v>
      </c>
      <c r="G43" s="143" t="s">
        <v>30</v>
      </c>
      <c r="H43" s="56">
        <v>0</v>
      </c>
      <c r="I43" s="58">
        <v>0</v>
      </c>
      <c r="J43" s="141" t="s">
        <v>30</v>
      </c>
      <c r="K43" s="56">
        <v>0</v>
      </c>
      <c r="L43" s="58">
        <v>0</v>
      </c>
      <c r="M43" s="143" t="s">
        <v>30</v>
      </c>
      <c r="N43" s="56">
        <v>0</v>
      </c>
      <c r="O43" s="58">
        <v>0</v>
      </c>
    </row>
    <row r="44" spans="2:15" x14ac:dyDescent="0.35">
      <c r="B44" s="226">
        <v>23</v>
      </c>
      <c r="C44" s="227"/>
      <c r="D44" s="228" t="s">
        <v>25</v>
      </c>
      <c r="E44" s="227"/>
      <c r="F44" s="145" t="s">
        <v>30</v>
      </c>
      <c r="G44" s="143" t="s">
        <v>29</v>
      </c>
      <c r="H44" s="56">
        <v>-73</v>
      </c>
      <c r="I44" s="58">
        <v>0</v>
      </c>
      <c r="J44" s="141" t="s">
        <v>30</v>
      </c>
      <c r="K44" s="56">
        <v>0</v>
      </c>
      <c r="L44" s="58">
        <v>0</v>
      </c>
      <c r="M44" s="143" t="s">
        <v>29</v>
      </c>
      <c r="N44" s="56">
        <v>-73</v>
      </c>
      <c r="O44" s="58">
        <v>0</v>
      </c>
    </row>
    <row r="45" spans="2:15" x14ac:dyDescent="0.35">
      <c r="B45" s="226">
        <v>24</v>
      </c>
      <c r="C45" s="227"/>
      <c r="D45" s="228" t="s">
        <v>26</v>
      </c>
      <c r="E45" s="227"/>
      <c r="F45" s="145" t="s">
        <v>29</v>
      </c>
      <c r="G45" s="143" t="s">
        <v>29</v>
      </c>
      <c r="H45" s="56">
        <v>0</v>
      </c>
      <c r="I45" s="58">
        <v>0</v>
      </c>
      <c r="J45" s="141" t="s">
        <v>30</v>
      </c>
      <c r="K45" s="56">
        <v>0</v>
      </c>
      <c r="L45" s="58">
        <v>12</v>
      </c>
      <c r="M45" s="143" t="s">
        <v>30</v>
      </c>
      <c r="N45" s="56">
        <v>0</v>
      </c>
      <c r="O45" s="58">
        <v>0</v>
      </c>
    </row>
    <row r="46" spans="2:15" x14ac:dyDescent="0.35">
      <c r="B46" s="226">
        <v>25</v>
      </c>
      <c r="C46" s="227"/>
      <c r="D46" s="228" t="s">
        <v>27</v>
      </c>
      <c r="E46" s="227"/>
      <c r="F46" s="145" t="s">
        <v>29</v>
      </c>
      <c r="G46" s="143" t="s">
        <v>29</v>
      </c>
      <c r="H46" s="56">
        <v>0</v>
      </c>
      <c r="I46" s="58">
        <v>0</v>
      </c>
      <c r="J46" s="141" t="s">
        <v>30</v>
      </c>
      <c r="K46" s="56">
        <v>0</v>
      </c>
      <c r="L46" s="139">
        <v>0</v>
      </c>
      <c r="M46" s="143" t="s">
        <v>29</v>
      </c>
      <c r="N46" s="56">
        <v>0</v>
      </c>
      <c r="O46" s="58">
        <v>12</v>
      </c>
    </row>
    <row r="47" spans="2:15" x14ac:dyDescent="0.35">
      <c r="B47" s="233" t="s">
        <v>122</v>
      </c>
      <c r="C47" s="234"/>
      <c r="D47" s="234"/>
      <c r="E47" s="234"/>
      <c r="F47" s="234"/>
      <c r="G47" s="234"/>
      <c r="H47" s="234"/>
      <c r="I47" s="234"/>
      <c r="J47" s="234"/>
      <c r="K47" s="234"/>
      <c r="L47" s="234"/>
      <c r="M47" s="234"/>
      <c r="N47" s="234"/>
      <c r="O47" s="235"/>
    </row>
    <row r="48" spans="2:15" x14ac:dyDescent="0.35">
      <c r="B48" s="226">
        <v>26</v>
      </c>
      <c r="C48" s="227"/>
      <c r="D48" s="256" t="s">
        <v>230</v>
      </c>
      <c r="E48" s="257"/>
      <c r="F48" s="145" t="s">
        <v>30</v>
      </c>
      <c r="G48" s="143" t="s">
        <v>30</v>
      </c>
      <c r="H48" s="56">
        <v>0</v>
      </c>
      <c r="I48" s="58">
        <v>0</v>
      </c>
      <c r="J48" s="141" t="s">
        <v>30</v>
      </c>
      <c r="K48" s="56">
        <v>0</v>
      </c>
      <c r="L48" s="139">
        <v>0</v>
      </c>
      <c r="M48" s="143" t="s">
        <v>30</v>
      </c>
      <c r="N48" s="56">
        <v>0</v>
      </c>
      <c r="O48" s="58">
        <v>0</v>
      </c>
    </row>
    <row r="49" spans="2:15" x14ac:dyDescent="0.35">
      <c r="B49" s="226">
        <v>27</v>
      </c>
      <c r="C49" s="227"/>
      <c r="D49" s="256" t="s">
        <v>231</v>
      </c>
      <c r="E49" s="257"/>
      <c r="F49" s="145" t="s">
        <v>30</v>
      </c>
      <c r="G49" s="143" t="s">
        <v>29</v>
      </c>
      <c r="H49" s="56">
        <v>-15</v>
      </c>
      <c r="I49" s="58">
        <v>0</v>
      </c>
      <c r="J49" s="141" t="s">
        <v>30</v>
      </c>
      <c r="K49" s="56">
        <v>0</v>
      </c>
      <c r="L49" s="139">
        <v>0</v>
      </c>
      <c r="M49" s="143" t="s">
        <v>29</v>
      </c>
      <c r="N49" s="56">
        <v>-15</v>
      </c>
      <c r="O49" s="58">
        <v>0</v>
      </c>
    </row>
    <row r="50" spans="2:15" x14ac:dyDescent="0.35">
      <c r="B50" s="226">
        <v>28</v>
      </c>
      <c r="C50" s="227"/>
      <c r="D50" s="256" t="s">
        <v>185</v>
      </c>
      <c r="E50" s="257"/>
      <c r="F50" s="145" t="s">
        <v>30</v>
      </c>
      <c r="G50" s="143" t="s">
        <v>30</v>
      </c>
      <c r="H50" s="56">
        <v>0</v>
      </c>
      <c r="I50" s="58">
        <v>0</v>
      </c>
      <c r="J50" s="141" t="s">
        <v>30</v>
      </c>
      <c r="K50" s="56">
        <v>0</v>
      </c>
      <c r="L50" s="139">
        <v>0</v>
      </c>
      <c r="M50" s="143" t="s">
        <v>30</v>
      </c>
      <c r="N50" s="56">
        <v>0</v>
      </c>
      <c r="O50" s="58">
        <v>0</v>
      </c>
    </row>
    <row r="51" spans="2:15" x14ac:dyDescent="0.35">
      <c r="B51" s="226">
        <v>29</v>
      </c>
      <c r="C51" s="227"/>
      <c r="D51" s="256" t="s">
        <v>185</v>
      </c>
      <c r="E51" s="257"/>
      <c r="F51" s="145" t="s">
        <v>30</v>
      </c>
      <c r="G51" s="143" t="s">
        <v>30</v>
      </c>
      <c r="H51" s="56">
        <v>0</v>
      </c>
      <c r="I51" s="58">
        <v>0</v>
      </c>
      <c r="J51" s="141" t="s">
        <v>30</v>
      </c>
      <c r="K51" s="56">
        <v>0</v>
      </c>
      <c r="L51" s="139">
        <v>0</v>
      </c>
      <c r="M51" s="143" t="s">
        <v>30</v>
      </c>
      <c r="N51" s="56">
        <v>0</v>
      </c>
      <c r="O51" s="58">
        <v>0</v>
      </c>
    </row>
    <row r="52" spans="2:15" x14ac:dyDescent="0.35">
      <c r="B52" s="226">
        <v>30</v>
      </c>
      <c r="C52" s="227"/>
      <c r="D52" s="256" t="s">
        <v>185</v>
      </c>
      <c r="E52" s="257"/>
      <c r="F52" s="145" t="s">
        <v>30</v>
      </c>
      <c r="G52" s="143" t="s">
        <v>30</v>
      </c>
      <c r="H52" s="56">
        <v>0</v>
      </c>
      <c r="I52" s="58">
        <v>0</v>
      </c>
      <c r="J52" s="141" t="s">
        <v>30</v>
      </c>
      <c r="K52" s="56">
        <v>0</v>
      </c>
      <c r="L52" s="139">
        <v>0</v>
      </c>
      <c r="M52" s="143" t="s">
        <v>30</v>
      </c>
      <c r="N52" s="56">
        <v>0</v>
      </c>
      <c r="O52" s="58">
        <v>0</v>
      </c>
    </row>
    <row r="53" spans="2:15" x14ac:dyDescent="0.35">
      <c r="B53" s="233" t="s">
        <v>188</v>
      </c>
      <c r="C53" s="234"/>
      <c r="D53" s="234"/>
      <c r="E53" s="234"/>
      <c r="F53" s="234"/>
      <c r="G53" s="234"/>
      <c r="H53" s="234"/>
      <c r="I53" s="234"/>
      <c r="J53" s="234"/>
      <c r="K53" s="234"/>
      <c r="L53" s="234"/>
      <c r="M53" s="234"/>
      <c r="N53" s="234"/>
      <c r="O53" s="235"/>
    </row>
    <row r="54" spans="2:15" x14ac:dyDescent="0.35">
      <c r="B54" s="226">
        <v>31</v>
      </c>
      <c r="C54" s="227"/>
      <c r="D54" s="228" t="s">
        <v>189</v>
      </c>
      <c r="E54" s="227"/>
      <c r="F54" s="54"/>
      <c r="G54" s="105">
        <v>525</v>
      </c>
      <c r="H54" s="56"/>
      <c r="I54" s="139"/>
      <c r="J54" s="150">
        <v>450</v>
      </c>
      <c r="K54" s="56"/>
      <c r="L54" s="139"/>
      <c r="M54" s="150">
        <v>650</v>
      </c>
      <c r="N54" s="56"/>
      <c r="O54" s="58"/>
    </row>
    <row r="55" spans="2:15" x14ac:dyDescent="0.35">
      <c r="B55" s="226">
        <v>32</v>
      </c>
      <c r="C55" s="227"/>
      <c r="D55" s="228" t="s">
        <v>190</v>
      </c>
      <c r="E55" s="227"/>
      <c r="F55" s="54"/>
      <c r="G55" s="59">
        <v>-206</v>
      </c>
      <c r="H55" s="60">
        <v>-213</v>
      </c>
      <c r="I55" s="148">
        <v>7</v>
      </c>
      <c r="J55" s="151">
        <v>-23</v>
      </c>
      <c r="K55" s="60">
        <v>-59</v>
      </c>
      <c r="L55" s="148">
        <v>36</v>
      </c>
      <c r="M55" s="151">
        <v>-305</v>
      </c>
      <c r="N55" s="60">
        <v>-305</v>
      </c>
      <c r="O55" s="61">
        <v>0</v>
      </c>
    </row>
    <row r="56" spans="2:15" x14ac:dyDescent="0.35">
      <c r="B56" s="226">
        <v>33</v>
      </c>
      <c r="C56" s="227"/>
      <c r="D56" s="228" t="s">
        <v>191</v>
      </c>
      <c r="E56" s="227"/>
      <c r="F56" s="54"/>
      <c r="G56" s="59">
        <v>319</v>
      </c>
      <c r="H56" s="63"/>
      <c r="I56" s="149"/>
      <c r="J56" s="151">
        <v>412</v>
      </c>
      <c r="K56" s="63"/>
      <c r="L56" s="149"/>
      <c r="M56" s="151">
        <v>345</v>
      </c>
      <c r="N56" s="63"/>
      <c r="O56" s="65"/>
    </row>
    <row r="57" spans="2:15" x14ac:dyDescent="0.35">
      <c r="B57" s="226">
        <v>34</v>
      </c>
      <c r="C57" s="227"/>
      <c r="D57" s="228" t="s">
        <v>187</v>
      </c>
      <c r="E57" s="227"/>
      <c r="F57" s="107">
        <v>364</v>
      </c>
      <c r="G57" s="106"/>
      <c r="H57" s="67"/>
      <c r="I57" s="68"/>
      <c r="J57" s="66"/>
      <c r="K57" s="67"/>
      <c r="L57" s="68"/>
      <c r="M57" s="66"/>
      <c r="N57" s="67"/>
      <c r="O57" s="69"/>
    </row>
    <row r="58" spans="2:15" x14ac:dyDescent="0.35">
      <c r="B58" s="226">
        <v>35</v>
      </c>
      <c r="C58" s="227"/>
      <c r="D58" s="228" t="s">
        <v>204</v>
      </c>
      <c r="E58" s="227"/>
      <c r="F58" s="154">
        <v>438</v>
      </c>
      <c r="G58" s="96"/>
      <c r="H58" s="97"/>
      <c r="I58" s="97"/>
      <c r="J58" s="66"/>
      <c r="K58" s="67"/>
      <c r="L58" s="68"/>
      <c r="M58" s="66"/>
      <c r="N58" s="67"/>
      <c r="O58" s="69"/>
    </row>
    <row r="59" spans="2:15" ht="15" thickBot="1" x14ac:dyDescent="0.4">
      <c r="B59" s="271">
        <v>36</v>
      </c>
      <c r="C59" s="272"/>
      <c r="D59" s="273" t="s">
        <v>206</v>
      </c>
      <c r="E59" s="274"/>
      <c r="F59" s="155">
        <v>420</v>
      </c>
      <c r="G59" s="96"/>
      <c r="H59" s="97"/>
      <c r="I59" s="66"/>
      <c r="J59" s="66"/>
      <c r="K59" s="67"/>
      <c r="L59" s="68"/>
      <c r="M59" s="66"/>
      <c r="N59" s="67"/>
      <c r="O59" s="69"/>
    </row>
    <row r="60" spans="2:15" s="21" customFormat="1" ht="42" customHeight="1" x14ac:dyDescent="0.35">
      <c r="B60" s="275" t="s">
        <v>172</v>
      </c>
      <c r="C60" s="276"/>
      <c r="D60" s="276"/>
      <c r="E60" s="276"/>
      <c r="F60" s="276"/>
      <c r="G60" s="276"/>
      <c r="H60" s="276"/>
      <c r="I60" s="276"/>
      <c r="J60" s="276"/>
      <c r="K60" s="276"/>
      <c r="L60" s="276"/>
      <c r="M60" s="276"/>
      <c r="N60" s="276"/>
      <c r="O60" s="277"/>
    </row>
    <row r="61" spans="2:15" ht="75" customHeight="1" x14ac:dyDescent="0.35">
      <c r="B61" s="278" t="s">
        <v>217</v>
      </c>
      <c r="C61" s="278"/>
      <c r="D61" s="278"/>
      <c r="E61" s="278"/>
      <c r="F61" s="278"/>
      <c r="G61" s="278"/>
      <c r="H61" s="278"/>
      <c r="I61" s="278"/>
      <c r="J61" s="278"/>
      <c r="K61" s="278"/>
      <c r="L61" s="278"/>
      <c r="M61" s="278"/>
      <c r="N61" s="278"/>
      <c r="O61" s="278"/>
    </row>
    <row r="62" spans="2:15" x14ac:dyDescent="0.35">
      <c r="B62" s="125"/>
      <c r="C62" s="125"/>
      <c r="D62" s="125"/>
      <c r="E62" s="125"/>
      <c r="M62" s="270" t="s">
        <v>218</v>
      </c>
      <c r="N62" s="270"/>
      <c r="O62" s="270"/>
    </row>
  </sheetData>
  <sheetProtection selectLockedCells="1" selectUnlockedCells="1"/>
  <protectedRanges>
    <protectedRange sqref="D19:O19" name="Section 2_2_2_1"/>
    <protectedRange sqref="E16:F16" name="Section 2_1_1_1_1"/>
    <protectedRange sqref="G18:O18" name="Section 2_2_1_2_1"/>
    <protectedRange sqref="D18:F18" name="Section 2_2_2"/>
    <protectedRange sqref="G16:O16" name="Section 2_4_1_1"/>
    <protectedRange sqref="G17:O17" name="Section 2_3_2_1_1"/>
  </protectedRanges>
  <mergeCells count="112">
    <mergeCell ref="E15:F15"/>
    <mergeCell ref="G15:I15"/>
    <mergeCell ref="J15:L15"/>
    <mergeCell ref="B8:L8"/>
    <mergeCell ref="M8:O8"/>
    <mergeCell ref="B9:L9"/>
    <mergeCell ref="M9:O9"/>
    <mergeCell ref="N10:O10"/>
    <mergeCell ref="B12:C13"/>
    <mergeCell ref="D12:F12"/>
    <mergeCell ref="E13:F13"/>
    <mergeCell ref="G13:O13"/>
    <mergeCell ref="G20:G21"/>
    <mergeCell ref="H20:I20"/>
    <mergeCell ref="J20:J21"/>
    <mergeCell ref="K20:L20"/>
    <mergeCell ref="M20:M21"/>
    <mergeCell ref="E18:F18"/>
    <mergeCell ref="J16:L16"/>
    <mergeCell ref="M16:O16"/>
    <mergeCell ref="D17:F17"/>
    <mergeCell ref="G17:I17"/>
    <mergeCell ref="J17:L17"/>
    <mergeCell ref="M17:O17"/>
    <mergeCell ref="B25:C25"/>
    <mergeCell ref="D25:E25"/>
    <mergeCell ref="B26:C26"/>
    <mergeCell ref="D26:E26"/>
    <mergeCell ref="B27:C27"/>
    <mergeCell ref="D27:E27"/>
    <mergeCell ref="N20:O20"/>
    <mergeCell ref="B22:O22"/>
    <mergeCell ref="B23:C23"/>
    <mergeCell ref="D23:E23"/>
    <mergeCell ref="B24:C24"/>
    <mergeCell ref="D24:E24"/>
    <mergeCell ref="B14:C21"/>
    <mergeCell ref="D14:F14"/>
    <mergeCell ref="G14:I14"/>
    <mergeCell ref="J14:L14"/>
    <mergeCell ref="M14:O14"/>
    <mergeCell ref="M15:O15"/>
    <mergeCell ref="G16:I16"/>
    <mergeCell ref="G18:I18"/>
    <mergeCell ref="J18:L18"/>
    <mergeCell ref="M18:O18"/>
    <mergeCell ref="D20:E21"/>
    <mergeCell ref="F20:F21"/>
    <mergeCell ref="B31:C31"/>
    <mergeCell ref="D31:E31"/>
    <mergeCell ref="B32:C32"/>
    <mergeCell ref="D32:E32"/>
    <mergeCell ref="B33:C33"/>
    <mergeCell ref="D33:E33"/>
    <mergeCell ref="B28:C28"/>
    <mergeCell ref="D28:E28"/>
    <mergeCell ref="B29:C29"/>
    <mergeCell ref="D29:E29"/>
    <mergeCell ref="B30:C30"/>
    <mergeCell ref="D30:E30"/>
    <mergeCell ref="B37:C37"/>
    <mergeCell ref="D37:E37"/>
    <mergeCell ref="B38:C38"/>
    <mergeCell ref="D38:E38"/>
    <mergeCell ref="B39:O39"/>
    <mergeCell ref="B40:C40"/>
    <mergeCell ref="D40:E40"/>
    <mergeCell ref="B34:C34"/>
    <mergeCell ref="D34:E34"/>
    <mergeCell ref="B35:C35"/>
    <mergeCell ref="D35:E35"/>
    <mergeCell ref="B36:C36"/>
    <mergeCell ref="D36:E36"/>
    <mergeCell ref="B44:C44"/>
    <mergeCell ref="D44:E44"/>
    <mergeCell ref="B45:C45"/>
    <mergeCell ref="D45:E45"/>
    <mergeCell ref="B46:C46"/>
    <mergeCell ref="D46:E46"/>
    <mergeCell ref="B41:C41"/>
    <mergeCell ref="D41:E41"/>
    <mergeCell ref="B42:C42"/>
    <mergeCell ref="D42:E42"/>
    <mergeCell ref="B43:C43"/>
    <mergeCell ref="D43:E43"/>
    <mergeCell ref="B51:C51"/>
    <mergeCell ref="D51:E51"/>
    <mergeCell ref="B52:C52"/>
    <mergeCell ref="D52:E52"/>
    <mergeCell ref="B53:O53"/>
    <mergeCell ref="B54:C54"/>
    <mergeCell ref="D54:E54"/>
    <mergeCell ref="B47:O47"/>
    <mergeCell ref="B48:C48"/>
    <mergeCell ref="D48:E48"/>
    <mergeCell ref="B49:C49"/>
    <mergeCell ref="D49:E49"/>
    <mergeCell ref="B50:C50"/>
    <mergeCell ref="D50:E50"/>
    <mergeCell ref="M62:O62"/>
    <mergeCell ref="B58:C58"/>
    <mergeCell ref="D58:E58"/>
    <mergeCell ref="B59:C59"/>
    <mergeCell ref="D59:E59"/>
    <mergeCell ref="B60:O60"/>
    <mergeCell ref="B61:O61"/>
    <mergeCell ref="B55:C55"/>
    <mergeCell ref="D55:E55"/>
    <mergeCell ref="B56:C56"/>
    <mergeCell ref="D56:E56"/>
    <mergeCell ref="B57:C57"/>
    <mergeCell ref="D57:E57"/>
  </mergeCells>
  <dataValidations disablePrompts="1" count="2">
    <dataValidation errorStyle="information" allowBlank="1" showInputMessage="1" showErrorMessage="1" errorTitle="Non Valid Adjustment" error="Please Select a Valid PHA Write-in adjustment." sqref="K48:L52 H48:I52 N48:O52" xr:uid="{44022024-1BD4-4274-B506-B47881D22ED2}"/>
    <dataValidation allowBlank="1" showErrorMessage="1" promptTitle="Select PHA Write-In" sqref="D48:E52" xr:uid="{7AC6065E-C6BF-4724-941B-B9D3CF581C0C}"/>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60" r:id="rId7" name="Check Box 4">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63" r:id="rId10" name="Check Box 7">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66" r:id="rId13" name="Check Box 10">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69" r:id="rId16" name="Check Box 13">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72" r:id="rId19" name="Check Box 16">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75" r:id="rId22" name="Check Box 19">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78" r:id="rId25" name="Check Box 22">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81" r:id="rId28" name="Check Box 25">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84" r:id="rId31" name="Check Box 28">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85" r:id="rId32" name="Check Box 29">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86" r:id="rId33" name="Check Box 30">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87" r:id="rId34" name="Check Box 31">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88" r:id="rId35" name="Check Box 32">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89" r:id="rId36" name="Check Box 33">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90" r:id="rId37" name="Check Box 34">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91" r:id="rId38" name="Check Box 35">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92" r:id="rId39" name="Check Box 36">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mc:AlternateContent xmlns:mc="http://schemas.openxmlformats.org/markup-compatibility/2006">
          <mc:Choice Requires="x14">
            <control shapeId="45093" r:id="rId40" name="Check Box 37">
              <controlPr locked="0" defaultSize="0" autoFill="0" autoLine="0" autoPict="0">
                <anchor moveWithCells="1">
                  <from>
                    <xdr:col>7</xdr:col>
                    <xdr:colOff>228600</xdr:colOff>
                    <xdr:row>17</xdr:row>
                    <xdr:rowOff>95250</xdr:rowOff>
                  </from>
                  <to>
                    <xdr:col>7</xdr:col>
                    <xdr:colOff>546100</xdr:colOff>
                    <xdr:row>19</xdr:row>
                    <xdr:rowOff>101600</xdr:rowOff>
                  </to>
                </anchor>
              </controlPr>
            </control>
          </mc:Choice>
        </mc:AlternateContent>
        <mc:AlternateContent xmlns:mc="http://schemas.openxmlformats.org/markup-compatibility/2006">
          <mc:Choice Requires="x14">
            <control shapeId="45094" r:id="rId41" name="Check Box 38">
              <controlPr defaultSize="0" autoFill="0" autoLine="0" autoPict="0">
                <anchor moveWithCells="1">
                  <from>
                    <xdr:col>10</xdr:col>
                    <xdr:colOff>215900</xdr:colOff>
                    <xdr:row>17</xdr:row>
                    <xdr:rowOff>69850</xdr:rowOff>
                  </from>
                  <to>
                    <xdr:col>10</xdr:col>
                    <xdr:colOff>533400</xdr:colOff>
                    <xdr:row>19</xdr:row>
                    <xdr:rowOff>127000</xdr:rowOff>
                  </to>
                </anchor>
              </controlPr>
            </control>
          </mc:Choice>
        </mc:AlternateContent>
        <mc:AlternateContent xmlns:mc="http://schemas.openxmlformats.org/markup-compatibility/2006">
          <mc:Choice Requires="x14">
            <control shapeId="45095" r:id="rId42" name="Check Box 39">
              <controlPr defaultSize="0" autoFill="0" autoLine="0" autoPict="0">
                <anchor moveWithCells="1">
                  <from>
                    <xdr:col>13</xdr:col>
                    <xdr:colOff>215900</xdr:colOff>
                    <xdr:row>17</xdr:row>
                    <xdr:rowOff>95250</xdr:rowOff>
                  </from>
                  <to>
                    <xdr:col>13</xdr:col>
                    <xdr:colOff>533400</xdr:colOff>
                    <xdr:row>19</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5EB12C75-B17F-4498-B331-A62B7631857B}">
          <x14:formula1>
            <xm:f>DropDown!$H$2:$H$4</xm:f>
          </x14:formula1>
          <xm:sqref>F28:G28 J28 M28</xm:sqref>
        </x14:dataValidation>
        <x14:dataValidation type="list" allowBlank="1" showInputMessage="1" showErrorMessage="1" xr:uid="{6CA92FA3-F087-4E30-A221-E8E6D4842CFF}">
          <x14:formula1>
            <xm:f>DropDown!$F$1:$F$6</xm:f>
          </x14:formula1>
          <xm:sqref>G18:O18 E18</xm:sqref>
        </x14:dataValidation>
        <x14:dataValidation type="list" allowBlank="1" showInputMessage="1" showErrorMessage="1" xr:uid="{FFAF8FE6-B2BE-4EE2-8742-379F166B63D5}">
          <x14:formula1>
            <xm:f>DropDown!$C$2:$C$4</xm:f>
          </x14:formula1>
          <xm:sqref>F29:G29 J29 M29</xm:sqref>
        </x14:dataValidation>
        <x14:dataValidation type="list" allowBlank="1" showInputMessage="1" showErrorMessage="1" xr:uid="{8572C4D2-31AE-423D-B599-7288DF8594D5}">
          <x14:formula1>
            <xm:f>DropDown!$E$1:$E$3</xm:f>
          </x14:formula1>
          <xm:sqref>D59:E59</xm:sqref>
        </x14:dataValidation>
        <x14:dataValidation type="list" allowBlank="1" showInputMessage="1" showErrorMessage="1" xr:uid="{FA934189-8A34-43A9-AC5E-7F75D962A816}">
          <x14:formula1>
            <xm:f>DropDown!$A$2:$A$10</xm:f>
          </x14:formula1>
          <xm:sqref>F25:G25 J25 M25</xm:sqref>
        </x14:dataValidation>
        <x14:dataValidation type="list" allowBlank="1" showInputMessage="1" showErrorMessage="1" xr:uid="{70A8163B-DE76-4400-8D90-EA2EC2E694A5}">
          <x14:formula1>
            <xm:f>DropDown!$B$2:$B$3</xm:f>
          </x14:formula1>
          <xm:sqref>F40:G46 F48:G52 F26:G27 F30:G38 J26:J27 J40:J46 M40:M46 J48:J52 M48:M52 M30:M38 J30:J38 M26:M27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O29"/>
  <sheetViews>
    <sheetView showGridLines="0" showRowColHeaders="0" zoomScaleNormal="100" workbookViewId="0">
      <selection activeCell="C3" sqref="C3"/>
    </sheetView>
  </sheetViews>
  <sheetFormatPr defaultRowHeight="14.5" x14ac:dyDescent="0.35"/>
  <cols>
    <col min="1" max="1" width="3" style="8" customWidth="1"/>
    <col min="2" max="2" width="33" customWidth="1"/>
    <col min="3" max="3" width="24.6328125" customWidth="1"/>
    <col min="5" max="5" width="20.6328125" customWidth="1"/>
    <col min="6" max="6" width="15.6328125" customWidth="1"/>
    <col min="10" max="11" width="0" hidden="1" customWidth="1"/>
    <col min="15" max="15" width="11.54296875" bestFit="1" customWidth="1"/>
  </cols>
  <sheetData>
    <row r="1" spans="1:15" ht="15" thickBot="1" x14ac:dyDescent="0.4">
      <c r="J1" t="s">
        <v>213</v>
      </c>
    </row>
    <row r="2" spans="1:15" s="3" customFormat="1" x14ac:dyDescent="0.35">
      <c r="A2" s="10" t="s">
        <v>133</v>
      </c>
      <c r="B2" s="5" t="s">
        <v>0</v>
      </c>
      <c r="C2" s="5" t="s">
        <v>193</v>
      </c>
      <c r="J2" s="23">
        <v>0.5</v>
      </c>
      <c r="K2" s="121">
        <f>C5</f>
        <v>0</v>
      </c>
    </row>
    <row r="3" spans="1:15" x14ac:dyDescent="0.35">
      <c r="A3" s="115" t="s">
        <v>201</v>
      </c>
      <c r="B3" s="158" t="s">
        <v>192</v>
      </c>
      <c r="C3" s="166"/>
      <c r="J3" s="24">
        <v>1</v>
      </c>
      <c r="K3" s="29">
        <f>$C$6</f>
        <v>0</v>
      </c>
    </row>
    <row r="4" spans="1:15" x14ac:dyDescent="0.35">
      <c r="A4" s="116" t="s">
        <v>20</v>
      </c>
      <c r="B4" s="158" t="s">
        <v>1</v>
      </c>
      <c r="C4" s="166"/>
      <c r="J4" s="24">
        <f>J3+0.5</f>
        <v>1.5</v>
      </c>
      <c r="K4" s="29">
        <f>$C$6+$C$5</f>
        <v>0</v>
      </c>
    </row>
    <row r="5" spans="1:15" x14ac:dyDescent="0.35">
      <c r="B5" s="158" t="s">
        <v>2</v>
      </c>
      <c r="C5" s="166"/>
      <c r="J5" s="24">
        <f t="shared" ref="J5:J21" si="0">J4+0.5</f>
        <v>2</v>
      </c>
      <c r="K5" s="29">
        <f>$C$6*$J5</f>
        <v>0</v>
      </c>
    </row>
    <row r="6" spans="1:15" x14ac:dyDescent="0.35">
      <c r="B6" s="158" t="s">
        <v>4</v>
      </c>
      <c r="C6" s="166"/>
      <c r="J6" s="24">
        <f t="shared" si="0"/>
        <v>2.5</v>
      </c>
      <c r="K6" s="29">
        <f>K5+$C$5</f>
        <v>0</v>
      </c>
    </row>
    <row r="7" spans="1:15" x14ac:dyDescent="0.35">
      <c r="B7" s="158" t="s">
        <v>12</v>
      </c>
      <c r="C7" s="166"/>
      <c r="J7" s="24">
        <f t="shared" si="0"/>
        <v>3</v>
      </c>
      <c r="K7" s="29">
        <f>$C$6*$J7</f>
        <v>0</v>
      </c>
    </row>
    <row r="8" spans="1:15" x14ac:dyDescent="0.35">
      <c r="B8" s="158" t="s">
        <v>8</v>
      </c>
      <c r="C8" s="166"/>
      <c r="J8" s="24">
        <f t="shared" si="0"/>
        <v>3.5</v>
      </c>
      <c r="K8" s="29">
        <f>K7+$C$5</f>
        <v>0</v>
      </c>
    </row>
    <row r="9" spans="1:15" x14ac:dyDescent="0.35">
      <c r="B9" s="158" t="s">
        <v>11</v>
      </c>
      <c r="C9" s="166"/>
      <c r="J9" s="24">
        <f t="shared" si="0"/>
        <v>4</v>
      </c>
      <c r="K9" s="29">
        <f>$C$6*$J9</f>
        <v>0</v>
      </c>
    </row>
    <row r="10" spans="1:15" x14ac:dyDescent="0.35">
      <c r="B10" s="158" t="s">
        <v>248</v>
      </c>
      <c r="C10" s="166"/>
      <c r="J10" s="24">
        <f t="shared" si="0"/>
        <v>4.5</v>
      </c>
      <c r="K10" s="29">
        <f>K9+$C$5</f>
        <v>0</v>
      </c>
    </row>
    <row r="11" spans="1:15" x14ac:dyDescent="0.35">
      <c r="A11" s="117" t="s">
        <v>6</v>
      </c>
      <c r="B11" s="158" t="s">
        <v>6</v>
      </c>
      <c r="C11" s="166"/>
      <c r="J11" s="24">
        <f t="shared" si="0"/>
        <v>5</v>
      </c>
      <c r="K11" s="29">
        <f>$C$6*$J11</f>
        <v>0</v>
      </c>
    </row>
    <row r="12" spans="1:15" x14ac:dyDescent="0.35">
      <c r="A12" s="117" t="s">
        <v>7</v>
      </c>
      <c r="B12" s="158" t="s">
        <v>7</v>
      </c>
      <c r="C12" s="166"/>
      <c r="J12" s="24">
        <f t="shared" si="0"/>
        <v>5.5</v>
      </c>
      <c r="K12" s="29">
        <f>K11+$C$5</f>
        <v>0</v>
      </c>
    </row>
    <row r="13" spans="1:15" x14ac:dyDescent="0.35">
      <c r="B13" s="158" t="s">
        <v>9</v>
      </c>
      <c r="C13" s="166"/>
      <c r="J13" s="24">
        <f t="shared" si="0"/>
        <v>6</v>
      </c>
      <c r="K13" s="29">
        <f>$C$6*$J13</f>
        <v>0</v>
      </c>
    </row>
    <row r="14" spans="1:15" x14ac:dyDescent="0.35">
      <c r="B14" s="158" t="s">
        <v>23</v>
      </c>
      <c r="C14" s="166"/>
      <c r="J14" s="24">
        <f t="shared" si="0"/>
        <v>6.5</v>
      </c>
      <c r="K14" s="29">
        <f>K13+$C$5</f>
        <v>0</v>
      </c>
      <c r="O14" s="167"/>
    </row>
    <row r="15" spans="1:15" x14ac:dyDescent="0.35">
      <c r="B15" s="158" t="s">
        <v>24</v>
      </c>
      <c r="C15" s="166"/>
      <c r="J15" s="24">
        <f t="shared" si="0"/>
        <v>7</v>
      </c>
      <c r="K15" s="29">
        <f>$C$6*$J15</f>
        <v>0</v>
      </c>
    </row>
    <row r="16" spans="1:15" x14ac:dyDescent="0.35">
      <c r="B16" s="158" t="s">
        <v>13</v>
      </c>
      <c r="C16" s="166"/>
      <c r="J16" s="24">
        <f t="shared" si="0"/>
        <v>7.5</v>
      </c>
      <c r="K16" s="29">
        <f>K15+$C$5</f>
        <v>0</v>
      </c>
      <c r="O16" s="168"/>
    </row>
    <row r="17" spans="2:11" x14ac:dyDescent="0.35">
      <c r="B17" s="158" t="s">
        <v>123</v>
      </c>
      <c r="C17" s="166"/>
      <c r="J17" s="24">
        <f t="shared" si="0"/>
        <v>8</v>
      </c>
      <c r="K17" s="29">
        <f>$C$6*$J17</f>
        <v>0</v>
      </c>
    </row>
    <row r="18" spans="2:11" x14ac:dyDescent="0.35">
      <c r="B18" s="158" t="s">
        <v>10</v>
      </c>
      <c r="C18" s="166"/>
      <c r="J18" s="24">
        <f t="shared" si="0"/>
        <v>8.5</v>
      </c>
      <c r="K18" s="29">
        <f>K17+$C$5</f>
        <v>0</v>
      </c>
    </row>
    <row r="19" spans="2:11" x14ac:dyDescent="0.35">
      <c r="B19" s="158" t="s">
        <v>35</v>
      </c>
      <c r="C19" s="166"/>
      <c r="J19" s="24">
        <f t="shared" si="0"/>
        <v>9</v>
      </c>
      <c r="K19" s="29">
        <f>$C$6*$J19</f>
        <v>0</v>
      </c>
    </row>
    <row r="20" spans="2:11" x14ac:dyDescent="0.35">
      <c r="B20" s="158" t="s">
        <v>34</v>
      </c>
      <c r="C20" s="166"/>
      <c r="J20" s="24">
        <f t="shared" si="0"/>
        <v>9.5</v>
      </c>
      <c r="K20" s="29">
        <f>K19+$C$5</f>
        <v>0</v>
      </c>
    </row>
    <row r="21" spans="2:11" ht="15" thickBot="1" x14ac:dyDescent="0.4">
      <c r="B21" s="158" t="s">
        <v>5</v>
      </c>
      <c r="C21" s="166"/>
      <c r="J21" s="25">
        <f t="shared" si="0"/>
        <v>10</v>
      </c>
      <c r="K21" s="30">
        <f>$C$6*$J21</f>
        <v>0</v>
      </c>
    </row>
    <row r="22" spans="2:11" x14ac:dyDescent="0.35">
      <c r="B22" s="158" t="s">
        <v>36</v>
      </c>
      <c r="C22" s="166"/>
    </row>
    <row r="23" spans="2:11" x14ac:dyDescent="0.35">
      <c r="B23" s="158" t="s">
        <v>37</v>
      </c>
      <c r="C23" s="166"/>
    </row>
    <row r="24" spans="2:11" x14ac:dyDescent="0.35">
      <c r="B24" s="158" t="s">
        <v>27</v>
      </c>
      <c r="C24" s="166"/>
    </row>
    <row r="25" spans="2:11" x14ac:dyDescent="0.35">
      <c r="B25" s="199" t="s">
        <v>51</v>
      </c>
      <c r="C25" s="166"/>
    </row>
    <row r="26" spans="2:11" x14ac:dyDescent="0.35">
      <c r="B26" s="199" t="s">
        <v>51</v>
      </c>
      <c r="C26" s="166"/>
    </row>
    <row r="27" spans="2:11" x14ac:dyDescent="0.35">
      <c r="B27" s="199" t="s">
        <v>51</v>
      </c>
      <c r="C27" s="166"/>
    </row>
    <row r="28" spans="2:11" x14ac:dyDescent="0.35">
      <c r="B28" s="199" t="s">
        <v>51</v>
      </c>
      <c r="C28" s="166"/>
    </row>
    <row r="29" spans="2:11" x14ac:dyDescent="0.35">
      <c r="B29" s="199" t="s">
        <v>51</v>
      </c>
      <c r="C29" s="166"/>
    </row>
  </sheetData>
  <sheetProtection algorithmName="SHA-512" hashValue="yKlkIGVhFnvfN1XpBUxaIhPxH0omq12lbkEUE7GOpBZhopuR+AeJSDwUr3+oy1Btc7YZeOPk8ItibT45ODW3XA==" saltValue="N6K3M4jczwKJVQlK9698Ww==" spinCount="100000" sheet="1" selectLockedCells="1"/>
  <customSheetViews>
    <customSheetView guid="{A4B793CE-738E-4476-8B1F-D42BECFCF658}" scale="85" hiddenColumns="1" topLeftCell="B1">
      <selection activeCell="B33" sqref="B33"/>
      <pageMargins left="0.7" right="0.7" top="0.75" bottom="0.75" header="0.3" footer="0.3"/>
      <pageSetup orientation="portrait" r:id="rId1"/>
    </customSheetView>
  </customSheetViews>
  <phoneticPr fontId="20" type="noConversion"/>
  <dataValidations count="1">
    <dataValidation type="decimal" allowBlank="1" showInputMessage="1" showErrorMessage="1" errorTitle="Invalid Entry" error="Only valid numbers can be input into cells." sqref="C3:C29" xr:uid="{6AA59B9B-3059-4F50-A551-32EC4F9476B0}">
      <formula1>-9.99999999999999E+36</formula1>
      <formula2>9.99999999999999E+36</formula2>
    </dataValidation>
  </dataValidation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7DD5-43C0-4133-9BC1-2CEA9D3206DA}">
  <sheetPr codeName="Sheet8">
    <pageSetUpPr fitToPage="1"/>
  </sheetPr>
  <dimension ref="B2:G21"/>
  <sheetViews>
    <sheetView showGridLines="0" showRowColHeaders="0" workbookViewId="0">
      <selection activeCell="D4" sqref="D4"/>
    </sheetView>
  </sheetViews>
  <sheetFormatPr defaultRowHeight="14.5" x14ac:dyDescent="0.35"/>
  <cols>
    <col min="2" max="2" width="30" hidden="1" customWidth="1"/>
    <col min="3" max="3" width="16.36328125" customWidth="1"/>
    <col min="4" max="7" width="17.08984375" customWidth="1"/>
  </cols>
  <sheetData>
    <row r="2" spans="2:7" ht="18.5" x14ac:dyDescent="0.45">
      <c r="C2" s="178" t="s">
        <v>255</v>
      </c>
    </row>
    <row r="3" spans="2:7" ht="29" x14ac:dyDescent="0.35">
      <c r="C3" s="177"/>
      <c r="D3" s="100" t="s">
        <v>32</v>
      </c>
      <c r="E3" s="100" t="s">
        <v>33</v>
      </c>
      <c r="F3" s="100" t="s">
        <v>25</v>
      </c>
      <c r="G3" s="100" t="s">
        <v>26</v>
      </c>
    </row>
    <row r="4" spans="2:7" x14ac:dyDescent="0.35">
      <c r="B4" t="s">
        <v>169</v>
      </c>
      <c r="C4" s="196" t="s">
        <v>170</v>
      </c>
      <c r="D4" s="166"/>
      <c r="E4" s="166"/>
      <c r="F4" s="166"/>
      <c r="G4" s="166"/>
    </row>
    <row r="5" spans="2:7" x14ac:dyDescent="0.35">
      <c r="B5" t="s">
        <v>161</v>
      </c>
      <c r="C5" s="196" t="s">
        <v>156</v>
      </c>
      <c r="D5" s="166"/>
      <c r="E5" s="166"/>
      <c r="F5" s="166"/>
      <c r="G5" s="166"/>
    </row>
    <row r="6" spans="2:7" x14ac:dyDescent="0.35">
      <c r="B6" t="s">
        <v>64</v>
      </c>
      <c r="C6" s="196" t="s">
        <v>141</v>
      </c>
      <c r="D6" s="166"/>
      <c r="E6" s="166"/>
      <c r="F6" s="166"/>
      <c r="G6" s="166"/>
    </row>
    <row r="7" spans="2:7" x14ac:dyDescent="0.35">
      <c r="B7" t="s">
        <v>165</v>
      </c>
      <c r="C7" s="196" t="s">
        <v>157</v>
      </c>
      <c r="D7" s="166"/>
      <c r="E7" s="166"/>
      <c r="F7" s="166"/>
      <c r="G7" s="166"/>
    </row>
    <row r="8" spans="2:7" x14ac:dyDescent="0.35">
      <c r="B8" t="s">
        <v>166</v>
      </c>
      <c r="C8" s="196" t="s">
        <v>162</v>
      </c>
      <c r="D8" s="166"/>
      <c r="E8" s="166"/>
      <c r="F8" s="166"/>
      <c r="G8" s="166"/>
    </row>
    <row r="9" spans="2:7" x14ac:dyDescent="0.35">
      <c r="B9" t="s">
        <v>167</v>
      </c>
      <c r="C9" s="196" t="s">
        <v>163</v>
      </c>
      <c r="D9" s="166"/>
      <c r="E9" s="166"/>
      <c r="F9" s="166"/>
      <c r="G9" s="166"/>
    </row>
    <row r="10" spans="2:7" x14ac:dyDescent="0.35">
      <c r="B10" t="s">
        <v>168</v>
      </c>
      <c r="C10" s="196" t="s">
        <v>164</v>
      </c>
      <c r="D10" s="166"/>
      <c r="E10" s="166"/>
      <c r="F10" s="166"/>
      <c r="G10" s="166"/>
    </row>
    <row r="13" spans="2:7" ht="18.5" x14ac:dyDescent="0.45">
      <c r="C13" s="178" t="s">
        <v>228</v>
      </c>
    </row>
    <row r="14" spans="2:7" x14ac:dyDescent="0.35">
      <c r="C14" s="100"/>
      <c r="D14" s="100" t="s">
        <v>240</v>
      </c>
    </row>
    <row r="15" spans="2:7" x14ac:dyDescent="0.35">
      <c r="C15" s="158" t="s">
        <v>170</v>
      </c>
      <c r="D15" s="166"/>
    </row>
    <row r="16" spans="2:7" x14ac:dyDescent="0.35">
      <c r="C16" s="158" t="s">
        <v>156</v>
      </c>
      <c r="D16" s="166"/>
    </row>
    <row r="17" spans="3:4" x14ac:dyDescent="0.35">
      <c r="C17" s="158" t="s">
        <v>141</v>
      </c>
      <c r="D17" s="166"/>
    </row>
    <row r="18" spans="3:4" x14ac:dyDescent="0.35">
      <c r="C18" s="158" t="s">
        <v>157</v>
      </c>
      <c r="D18" s="166"/>
    </row>
    <row r="19" spans="3:4" x14ac:dyDescent="0.35">
      <c r="C19" s="158" t="s">
        <v>162</v>
      </c>
      <c r="D19" s="166"/>
    </row>
    <row r="20" spans="3:4" x14ac:dyDescent="0.35">
      <c r="C20" s="158" t="s">
        <v>163</v>
      </c>
      <c r="D20" s="166"/>
    </row>
    <row r="21" spans="3:4" x14ac:dyDescent="0.35">
      <c r="C21" s="158" t="s">
        <v>164</v>
      </c>
      <c r="D21" s="166"/>
    </row>
  </sheetData>
  <sheetProtection algorithmName="SHA-512" hashValue="lKsKD4J/3kdxee8ruT1g4mpimQN2xw/20AwoWnnvIsdV7SJVxRQ8yjcEL37juIhZCxK9nUjD3jp5Lyg410JwJA==" saltValue="yIbqCZSYJa6tN2t5zCelgw==" spinCount="100000" sheet="1" objects="1" scenarios="1" selectLockedCells="1"/>
  <dataValidations count="1">
    <dataValidation type="decimal" allowBlank="1" showInputMessage="1" showErrorMessage="1" errorTitle="Invalid Entry" error="Only valid numbers can be input into cells." sqref="D15:D21" xr:uid="{6AA59B9B-3059-4F50-A551-32EC4F9476B0}">
      <formula1>-9.99999999999999E+36</formula1>
      <formula2>9.99999999999999E+36</formula2>
    </dataValidation>
  </dataValidations>
  <pageMargins left="0.7" right="0.7" top="0.75" bottom="0.75" header="0.3" footer="0.3"/>
  <pageSetup scale="88"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B1:O55"/>
  <sheetViews>
    <sheetView showGridLines="0" showRowColHeaders="0" topLeftCell="A7" zoomScale="80" zoomScaleNormal="80" zoomScaleSheetLayoutView="100" workbookViewId="0">
      <selection activeCell="D5" sqref="D5:F5"/>
    </sheetView>
  </sheetViews>
  <sheetFormatPr defaultRowHeight="14.5" x14ac:dyDescent="0.35"/>
  <cols>
    <col min="1" max="1" width="5.6328125" customWidth="1"/>
    <col min="2" max="3" width="1.6328125" customWidth="1"/>
    <col min="4" max="4" width="15.08984375" style="18" customWidth="1"/>
    <col min="5" max="5" width="20.08984375" style="18" customWidth="1"/>
    <col min="6" max="6" width="14.08984375" style="1" customWidth="1"/>
    <col min="7" max="7" width="9.36328125" style="1" customWidth="1"/>
    <col min="8" max="9" width="9.36328125" customWidth="1"/>
    <col min="10" max="10" width="10.08984375" style="1" customWidth="1"/>
    <col min="11" max="12" width="10.08984375" customWidth="1"/>
    <col min="13" max="13" width="10.08984375" style="1" customWidth="1"/>
    <col min="14" max="15" width="10.08984375" customWidth="1"/>
  </cols>
  <sheetData>
    <row r="1" spans="2:15" x14ac:dyDescent="0.35">
      <c r="B1" s="206" t="s">
        <v>40</v>
      </c>
      <c r="C1" s="206"/>
      <c r="D1" s="206"/>
      <c r="E1" s="206"/>
      <c r="F1" s="206"/>
      <c r="G1" s="206"/>
      <c r="H1" s="206"/>
      <c r="I1" s="206"/>
      <c r="J1" s="206"/>
      <c r="K1" s="206"/>
      <c r="L1" s="206"/>
      <c r="M1" s="207" t="s">
        <v>215</v>
      </c>
      <c r="N1" s="207"/>
      <c r="O1" s="207"/>
    </row>
    <row r="2" spans="2:15" x14ac:dyDescent="0.35">
      <c r="B2" s="208" t="s">
        <v>42</v>
      </c>
      <c r="C2" s="208"/>
      <c r="D2" s="208"/>
      <c r="E2" s="208"/>
      <c r="F2" s="208"/>
      <c r="G2" s="208"/>
      <c r="H2" s="208"/>
      <c r="I2" s="208"/>
      <c r="J2" s="208"/>
      <c r="K2" s="208"/>
      <c r="L2" s="208"/>
      <c r="M2" s="298" t="s">
        <v>216</v>
      </c>
      <c r="N2" s="298"/>
      <c r="O2" s="298"/>
    </row>
    <row r="3" spans="2:15" x14ac:dyDescent="0.35">
      <c r="B3" s="122" t="s">
        <v>41</v>
      </c>
      <c r="C3" s="122"/>
      <c r="D3" s="122"/>
      <c r="E3" s="122"/>
      <c r="F3" s="122"/>
      <c r="G3" s="122"/>
      <c r="H3" s="122"/>
      <c r="I3" s="122"/>
      <c r="J3" s="122"/>
      <c r="K3" s="122"/>
      <c r="L3" s="122"/>
      <c r="M3" s="122"/>
      <c r="N3" s="207" t="s">
        <v>214</v>
      </c>
      <c r="O3" s="207"/>
    </row>
    <row r="4" spans="2:15" ht="15" thickBot="1" x14ac:dyDescent="0.4">
      <c r="B4" s="122"/>
      <c r="D4" s="122"/>
      <c r="E4" s="122"/>
      <c r="F4" s="122"/>
      <c r="G4" s="122"/>
      <c r="H4" s="122"/>
      <c r="I4" s="122"/>
      <c r="J4" s="122"/>
      <c r="K4" s="122"/>
      <c r="L4" s="122"/>
      <c r="M4" s="122"/>
      <c r="N4" s="171"/>
      <c r="O4" s="171"/>
    </row>
    <row r="5" spans="2:15" x14ac:dyDescent="0.35">
      <c r="B5" s="299">
        <v>1</v>
      </c>
      <c r="C5" s="300"/>
      <c r="D5" s="303" t="s">
        <v>232</v>
      </c>
      <c r="E5" s="304"/>
      <c r="F5" s="305"/>
      <c r="G5" s="132"/>
      <c r="H5" s="132"/>
      <c r="I5" s="132"/>
      <c r="J5" s="132"/>
      <c r="K5" s="132"/>
      <c r="L5" s="132"/>
      <c r="M5" s="132"/>
      <c r="N5" s="132"/>
      <c r="O5" s="132"/>
    </row>
    <row r="6" spans="2:15" ht="16" thickBot="1" x14ac:dyDescent="0.4">
      <c r="B6" s="301"/>
      <c r="C6" s="302"/>
      <c r="D6" s="153" t="s">
        <v>55</v>
      </c>
      <c r="E6" s="306" t="s">
        <v>54</v>
      </c>
      <c r="F6" s="307"/>
      <c r="G6" s="308" t="s">
        <v>169</v>
      </c>
      <c r="H6" s="214"/>
      <c r="I6" s="214"/>
      <c r="J6" s="214"/>
      <c r="K6" s="214"/>
      <c r="L6" s="214"/>
      <c r="M6" s="214"/>
      <c r="N6" s="214"/>
      <c r="O6" s="214"/>
    </row>
    <row r="7" spans="2:15" x14ac:dyDescent="0.35">
      <c r="B7" s="245">
        <v>2</v>
      </c>
      <c r="C7" s="246"/>
      <c r="D7" s="279" t="s">
        <v>45</v>
      </c>
      <c r="E7" s="280"/>
      <c r="F7" s="281"/>
      <c r="G7" s="282" t="s">
        <v>61</v>
      </c>
      <c r="H7" s="253"/>
      <c r="I7" s="255"/>
      <c r="J7" s="253" t="s">
        <v>62</v>
      </c>
      <c r="K7" s="253"/>
      <c r="L7" s="253"/>
      <c r="M7" s="282" t="s">
        <v>63</v>
      </c>
      <c r="N7" s="253"/>
      <c r="O7" s="255"/>
    </row>
    <row r="8" spans="2:15" x14ac:dyDescent="0.35">
      <c r="B8" s="245"/>
      <c r="C8" s="246"/>
      <c r="D8" s="172" t="s">
        <v>195</v>
      </c>
      <c r="E8" s="215" t="s">
        <v>256</v>
      </c>
      <c r="F8" s="297"/>
      <c r="G8" s="283" t="s">
        <v>183</v>
      </c>
      <c r="H8" s="218"/>
      <c r="I8" s="219"/>
      <c r="J8" s="218" t="s">
        <v>183</v>
      </c>
      <c r="K8" s="218"/>
      <c r="L8" s="218"/>
      <c r="M8" s="283" t="s">
        <v>183</v>
      </c>
      <c r="N8" s="218"/>
      <c r="O8" s="219"/>
    </row>
    <row r="9" spans="2:15" x14ac:dyDescent="0.35">
      <c r="B9" s="245"/>
      <c r="C9" s="246"/>
      <c r="D9" s="172" t="s">
        <v>57</v>
      </c>
      <c r="E9" s="172" t="s">
        <v>59</v>
      </c>
      <c r="F9" s="175" t="s">
        <v>58</v>
      </c>
      <c r="G9" s="283" t="s">
        <v>184</v>
      </c>
      <c r="H9" s="218"/>
      <c r="I9" s="219"/>
      <c r="J9" s="218" t="s">
        <v>184</v>
      </c>
      <c r="K9" s="218"/>
      <c r="L9" s="218"/>
      <c r="M9" s="283" t="s">
        <v>184</v>
      </c>
      <c r="N9" s="218"/>
      <c r="O9" s="219"/>
    </row>
    <row r="10" spans="2:15" x14ac:dyDescent="0.35">
      <c r="B10" s="245"/>
      <c r="C10" s="246"/>
      <c r="D10" s="294" t="s">
        <v>208</v>
      </c>
      <c r="E10" s="295"/>
      <c r="F10" s="296"/>
      <c r="G10" s="284" t="s">
        <v>207</v>
      </c>
      <c r="H10" s="224"/>
      <c r="I10" s="225"/>
      <c r="J10" s="284" t="s">
        <v>207</v>
      </c>
      <c r="K10" s="224"/>
      <c r="L10" s="225"/>
      <c r="M10" s="284" t="s">
        <v>207</v>
      </c>
      <c r="N10" s="224"/>
      <c r="O10" s="225"/>
    </row>
    <row r="11" spans="2:15" x14ac:dyDescent="0.35">
      <c r="B11" s="245"/>
      <c r="C11" s="246"/>
      <c r="D11" s="204" t="s">
        <v>233</v>
      </c>
      <c r="E11" s="216" t="s">
        <v>234</v>
      </c>
      <c r="F11" s="219"/>
      <c r="G11" s="224" t="s">
        <v>234</v>
      </c>
      <c r="H11" s="224"/>
      <c r="I11" s="225"/>
      <c r="J11" s="224" t="s">
        <v>234</v>
      </c>
      <c r="K11" s="224"/>
      <c r="L11" s="224"/>
      <c r="M11" s="284" t="s">
        <v>234</v>
      </c>
      <c r="N11" s="224"/>
      <c r="O11" s="225"/>
    </row>
    <row r="12" spans="2:15" x14ac:dyDescent="0.35">
      <c r="B12" s="245"/>
      <c r="C12" s="246"/>
      <c r="D12" s="129"/>
      <c r="E12" s="130"/>
      <c r="F12" s="135" t="s">
        <v>238</v>
      </c>
      <c r="G12" s="146"/>
      <c r="H12" s="152"/>
      <c r="I12" s="174"/>
      <c r="J12" s="133"/>
      <c r="K12" s="173"/>
      <c r="L12" s="173"/>
      <c r="M12" s="146"/>
      <c r="N12" s="173"/>
      <c r="O12" s="174"/>
    </row>
    <row r="13" spans="2:15" x14ac:dyDescent="0.35">
      <c r="B13" s="245"/>
      <c r="C13" s="246"/>
      <c r="D13" s="236" t="s">
        <v>0</v>
      </c>
      <c r="E13" s="237"/>
      <c r="F13" s="287" t="s">
        <v>16</v>
      </c>
      <c r="G13" s="289" t="s">
        <v>16</v>
      </c>
      <c r="H13" s="231" t="s">
        <v>19</v>
      </c>
      <c r="I13" s="232"/>
      <c r="J13" s="291" t="s">
        <v>16</v>
      </c>
      <c r="K13" s="231" t="s">
        <v>19</v>
      </c>
      <c r="L13" s="293"/>
      <c r="M13" s="289" t="s">
        <v>16</v>
      </c>
      <c r="N13" s="231" t="s">
        <v>19</v>
      </c>
      <c r="O13" s="232"/>
    </row>
    <row r="14" spans="2:15" x14ac:dyDescent="0.35">
      <c r="B14" s="245"/>
      <c r="C14" s="246"/>
      <c r="D14" s="285"/>
      <c r="E14" s="286"/>
      <c r="F14" s="288"/>
      <c r="G14" s="290"/>
      <c r="H14" s="16" t="s">
        <v>17</v>
      </c>
      <c r="I14" s="52" t="s">
        <v>18</v>
      </c>
      <c r="J14" s="292"/>
      <c r="K14" s="136" t="s">
        <v>17</v>
      </c>
      <c r="L14" s="147" t="s">
        <v>18</v>
      </c>
      <c r="M14" s="290"/>
      <c r="N14" s="16" t="s">
        <v>17</v>
      </c>
      <c r="O14" s="52" t="s">
        <v>18</v>
      </c>
    </row>
    <row r="15" spans="2:15" x14ac:dyDescent="0.35">
      <c r="B15" s="233" t="s">
        <v>120</v>
      </c>
      <c r="C15" s="234"/>
      <c r="D15" s="234"/>
      <c r="E15" s="234"/>
      <c r="F15" s="234"/>
      <c r="G15" s="234"/>
      <c r="H15" s="234"/>
      <c r="I15" s="234"/>
      <c r="J15" s="234"/>
      <c r="K15" s="234"/>
      <c r="L15" s="234"/>
      <c r="M15" s="234"/>
      <c r="N15" s="234"/>
      <c r="O15" s="235"/>
    </row>
    <row r="16" spans="2:15" x14ac:dyDescent="0.35">
      <c r="B16" s="226">
        <v>3</v>
      </c>
      <c r="C16" s="227"/>
      <c r="D16" s="228" t="s">
        <v>200</v>
      </c>
      <c r="E16" s="227"/>
      <c r="F16" s="144"/>
      <c r="G16" s="142"/>
      <c r="H16" s="11" t="str">
        <f>IF(G16="","",-IF(G16&gt;$F16,((G16-$F16)*'Rent Adjustment Worksheet'!$C$3),0))</f>
        <v/>
      </c>
      <c r="I16" s="138" t="str">
        <f>IF(G16="","",IFERROR(-IF(G16&gt;$F16,0,((G16-$F16)*'Rent Adjustment Worksheet'!$C$3)),0))</f>
        <v/>
      </c>
      <c r="J16" s="142"/>
      <c r="K16" s="11" t="str">
        <f>IF(J16="","",-IF(J16&gt;$F16,((J16-$F16)*'Rent Adjustment Worksheet'!$C$3),0))</f>
        <v/>
      </c>
      <c r="L16" s="95" t="str">
        <f>IF(J16="","",IFERROR(-IF(J16&gt;$F16,0,((J16-$F16)*'Rent Adjustment Worksheet'!$C$3)),0))</f>
        <v/>
      </c>
      <c r="M16" s="140"/>
      <c r="N16" s="11" t="str">
        <f>IF(M16="","",-IF(M16&gt;$F16,((M16-$F16)*'Rent Adjustment Worksheet'!$C$3),0))</f>
        <v/>
      </c>
      <c r="O16" s="95" t="str">
        <f>IF(M16="","",IFERROR(-IF(M16&gt;$F16,0,((M16-$F16)*'Rent Adjustment Worksheet'!$C$3)),0))</f>
        <v/>
      </c>
    </row>
    <row r="17" spans="2:15" x14ac:dyDescent="0.35">
      <c r="B17" s="226">
        <v>4</v>
      </c>
      <c r="C17" s="227"/>
      <c r="D17" s="228" t="s">
        <v>20</v>
      </c>
      <c r="E17" s="227"/>
      <c r="F17" s="145"/>
      <c r="G17" s="143"/>
      <c r="H17" s="56" t="str">
        <f>IF(G17="","",IFERROR(-IF($G$17&gt;$F$17,($G$17-$F$17)*VLOOKUP($D17,'Rent Adjustment Worksheet'!$A:$C,3,0)/10),0))</f>
        <v/>
      </c>
      <c r="I17" s="139" t="str">
        <f>IF(G17="","",IFERROR(-IF($G$17&gt;$F$17,0,($G$17-$F$17)*VLOOKUP($D17,'Rent Adjustment Worksheet'!$A:$C,3,0)/10),0))</f>
        <v/>
      </c>
      <c r="J17" s="143"/>
      <c r="K17" s="56" t="str">
        <f>IF(J17="","",IFERROR(-IF($J$17&gt;$F$17,($J$17-$F$17)*VLOOKUP($D17,'Rent Adjustment Worksheet'!$A:$C,3,0)/10),0))</f>
        <v/>
      </c>
      <c r="L17" s="58" t="str">
        <f>IF(J17="","",IFERROR(-IF($J$17&gt;$F$17,0,($J$17-$F$17)*VLOOKUP($D17,'Rent Adjustment Worksheet'!$A:$C,3,0)/10),0))</f>
        <v/>
      </c>
      <c r="M17" s="141"/>
      <c r="N17" s="56" t="str">
        <f>IF(M17="","",IFERROR(-IF($M$17&gt;$F$17,($M$17-$F$17)*VLOOKUP($D17,'Rent Adjustment Worksheet'!$A:$C,3,0)/10),0))</f>
        <v/>
      </c>
      <c r="O17" s="58" t="str">
        <f>IF(M17="","",IFERROR(-IF($M$17&gt;$F$17,0,($M$17-$F$17)*VLOOKUP($D17,'Rent Adjustment Worksheet'!$A:$C,3,0)/10),0))</f>
        <v/>
      </c>
    </row>
    <row r="18" spans="2:15" x14ac:dyDescent="0.35">
      <c r="B18" s="226">
        <v>5</v>
      </c>
      <c r="C18" s="227"/>
      <c r="D18" s="228" t="s">
        <v>21</v>
      </c>
      <c r="E18" s="227"/>
      <c r="F18" s="144">
        <v>0</v>
      </c>
      <c r="G18" s="142">
        <v>0</v>
      </c>
      <c r="H18" s="56">
        <f>-IF($G$18&gt;$F$18, VLOOKUP(($G$18-$F$18),'Rent Adjustment Worksheet'!$J:$K,2,FALSE), 0)</f>
        <v>0</v>
      </c>
      <c r="I18" s="139">
        <f>IF($G$18&lt;$F$18, VLOOKUP(($F$18-$G$18),'Rent Adjustment Worksheet'!$J:$K,2,FALSE), 0)</f>
        <v>0</v>
      </c>
      <c r="J18" s="142">
        <v>0</v>
      </c>
      <c r="K18" s="56">
        <f>-IF($J$18&gt;$F$18, VLOOKUP(($J$18-$F$18),'Rent Adjustment Worksheet'!$J:$K,2,FALSE), 0)</f>
        <v>0</v>
      </c>
      <c r="L18" s="58">
        <f>IF($J$18&lt;$F$18, VLOOKUP(($F$18-$J$18),'Rent Adjustment Worksheet'!$J:$K,2,FALSE), 0)</f>
        <v>0</v>
      </c>
      <c r="M18" s="140">
        <v>0</v>
      </c>
      <c r="N18" s="56">
        <f>-IF($M$18&gt;$F$18, VLOOKUP(($M$18-$F$18),'Rent Adjustment Worksheet'!$J:$K,2,FALSE), 0)</f>
        <v>0</v>
      </c>
      <c r="O18" s="58">
        <f>IF($M$18&lt;$F$18, VLOOKUP(($F$18-$M$18),'Rent Adjustment Worksheet'!$J:$K,2,FALSE), 0)</f>
        <v>0</v>
      </c>
    </row>
    <row r="19" spans="2:15" x14ac:dyDescent="0.35">
      <c r="B19" s="226">
        <v>6</v>
      </c>
      <c r="C19" s="227"/>
      <c r="D19" s="228" t="s">
        <v>12</v>
      </c>
      <c r="E19" s="227"/>
      <c r="F19" s="145" t="s">
        <v>30</v>
      </c>
      <c r="G19" s="143" t="s">
        <v>30</v>
      </c>
      <c r="H19" s="56">
        <f>IF(AND($F19="N",G19="Y"),-VLOOKUP($D19,'Rent Adjustment Worksheet'!$B:$C,2,FALSE),0)</f>
        <v>0</v>
      </c>
      <c r="I19" s="139">
        <f>IF(AND($F19="Y",G19="N"),VLOOKUP($D19,'Rent Adjustment Worksheet'!$B:$C,2,FALSE),0)</f>
        <v>0</v>
      </c>
      <c r="J19" s="143" t="s">
        <v>30</v>
      </c>
      <c r="K19" s="56">
        <f>IF(AND($F19="N",J19="Y"),-VLOOKUP($D19,'Rent Adjustment Worksheet'!$B:$C,2,FALSE),0)</f>
        <v>0</v>
      </c>
      <c r="L19" s="58">
        <f>IF(AND($F19="Y",J19="N"),VLOOKUP($D19,'Rent Adjustment Worksheet'!$B:$C,2,FALSE),0)</f>
        <v>0</v>
      </c>
      <c r="M19" s="141" t="s">
        <v>30</v>
      </c>
      <c r="N19" s="56">
        <f>IF(AND($F19="N",M19="Y"),-VLOOKUP($D19,'Rent Adjustment Worksheet'!$B:$C,2,FALSE),0)</f>
        <v>0</v>
      </c>
      <c r="O19" s="58">
        <f>IF(AND($F19="Y",M19="N"),VLOOKUP($D19,'Rent Adjustment Worksheet'!$B:$C,2,FALSE),0)</f>
        <v>0</v>
      </c>
    </row>
    <row r="20" spans="2:15" x14ac:dyDescent="0.35">
      <c r="B20" s="226">
        <v>7</v>
      </c>
      <c r="C20" s="227"/>
      <c r="D20" s="228" t="s">
        <v>8</v>
      </c>
      <c r="E20" s="227"/>
      <c r="F20" s="145" t="s">
        <v>30</v>
      </c>
      <c r="G20" s="143" t="s">
        <v>30</v>
      </c>
      <c r="H20" s="56">
        <f>IF(AND($F20="N",G20="Y"),-VLOOKUP($D20,'Rent Adjustment Worksheet'!$B:$C,2,FALSE),0)</f>
        <v>0</v>
      </c>
      <c r="I20" s="139">
        <f>IF(AND($F20="Y",G20="N"),VLOOKUP($D20,'Rent Adjustment Worksheet'!$B:$C,2,FALSE),0)</f>
        <v>0</v>
      </c>
      <c r="J20" s="143" t="s">
        <v>30</v>
      </c>
      <c r="K20" s="56">
        <f>IF(AND($F20="N",J20="Y"),-VLOOKUP($D20,'Rent Adjustment Worksheet'!$B:$C,2,FALSE),0)</f>
        <v>0</v>
      </c>
      <c r="L20" s="58">
        <f>IF(AND($F20="Y",J20="N"),VLOOKUP($D20,'Rent Adjustment Worksheet'!$B:$C,2,FALSE),0)</f>
        <v>0</v>
      </c>
      <c r="M20" s="141" t="s">
        <v>30</v>
      </c>
      <c r="N20" s="56">
        <f>IF(AND($F20="N",M20="Y"),-VLOOKUP($D20,'Rent Adjustment Worksheet'!$B:$C,2,FALSE),0)</f>
        <v>0</v>
      </c>
      <c r="O20" s="58">
        <f>IF(AND($F20="Y",M20="N"),VLOOKUP($D20,'Rent Adjustment Worksheet'!$B:$C,2,FALSE),0)</f>
        <v>0</v>
      </c>
    </row>
    <row r="21" spans="2:15" x14ac:dyDescent="0.35">
      <c r="B21" s="226">
        <v>8</v>
      </c>
      <c r="C21" s="227"/>
      <c r="D21" s="228" t="s">
        <v>242</v>
      </c>
      <c r="E21" s="227"/>
      <c r="F21" s="145" t="s">
        <v>31</v>
      </c>
      <c r="G21" s="143" t="s">
        <v>31</v>
      </c>
      <c r="H21" s="56">
        <f>SUMIFS(Laundry!$F:$F,Laundry!$A:$A,$G$6,Laundry!$B:$B,$G$7)</f>
        <v>0</v>
      </c>
      <c r="I21" s="58">
        <f>SUMIFS(Laundry!$G:$G,Laundry!$A:$A,$G$6,Laundry!$B:$B,$G$7)</f>
        <v>0</v>
      </c>
      <c r="J21" s="143" t="s">
        <v>31</v>
      </c>
      <c r="K21" s="56">
        <f>SUMIFS(Laundry!$F:$F,Laundry!$A:$A,$G$6,Laundry!$B:$B,$J$7)</f>
        <v>0</v>
      </c>
      <c r="L21" s="58">
        <f>SUMIFS(Laundry!$G:$G,Laundry!$A:$A,$G$6,Laundry!$B:$B,$J$7)</f>
        <v>0</v>
      </c>
      <c r="M21" s="198" t="s">
        <v>31</v>
      </c>
      <c r="N21" s="56">
        <f>SUMIFS(Laundry!$F:$F,Laundry!$A:$A,$G$6,Laundry!$B:$B,$M$7)</f>
        <v>0</v>
      </c>
      <c r="O21" s="58">
        <f>SUMIFS(Laundry!$G:$G,Laundry!$A:$A,$G$6,Laundry!$B:$B,$M$7)</f>
        <v>0</v>
      </c>
    </row>
    <row r="22" spans="2:15" x14ac:dyDescent="0.35">
      <c r="B22" s="226">
        <v>9</v>
      </c>
      <c r="C22" s="227"/>
      <c r="D22" s="228" t="s">
        <v>38</v>
      </c>
      <c r="E22" s="227"/>
      <c r="F22" s="145" t="s">
        <v>31</v>
      </c>
      <c r="G22" s="143" t="s">
        <v>31</v>
      </c>
      <c r="H22" s="56">
        <f>SUMIFS(AC!$F:$F,AC!$A:$A,$G$6,AC!$B:$B,$G$7)</f>
        <v>0</v>
      </c>
      <c r="I22" s="58">
        <f>SUMIFS(AC!$G:$G,AC!$A:$A,$G$6,AC!$B:$B,$G$7)</f>
        <v>0</v>
      </c>
      <c r="J22" s="143" t="s">
        <v>31</v>
      </c>
      <c r="K22" s="56">
        <f>SUMIFS(AC!$F:$F,AC!$A:$A,$G$6,AC!$B:$B,$J$7)</f>
        <v>0</v>
      </c>
      <c r="L22" s="58">
        <f>SUMIFS(AC!$G:$G,AC!$A:$A,$G$6,AC!$B:$B,$J$7)</f>
        <v>0</v>
      </c>
      <c r="M22" s="141" t="s">
        <v>31</v>
      </c>
      <c r="N22" s="56">
        <f>SUMIFS(AC!$F:$F,AC!$A:$A,$G$6,AC!$B:$B,$M$7)</f>
        <v>0</v>
      </c>
      <c r="O22" s="58">
        <f>SUMIFS(AC!$G:$G,AC!$A:$A,$G$6,AC!$B:$B,$M$7)</f>
        <v>0</v>
      </c>
    </row>
    <row r="23" spans="2:15" x14ac:dyDescent="0.35">
      <c r="B23" s="226">
        <v>10</v>
      </c>
      <c r="C23" s="227"/>
      <c r="D23" s="228" t="s">
        <v>9</v>
      </c>
      <c r="E23" s="227"/>
      <c r="F23" s="145" t="s">
        <v>30</v>
      </c>
      <c r="G23" s="143" t="s">
        <v>30</v>
      </c>
      <c r="H23" s="56">
        <f>IF(AND($F23="N",G23="Y"),-VLOOKUP($D23,'Rent Adjustment Worksheet'!$B:$C,2,FALSE),0)</f>
        <v>0</v>
      </c>
      <c r="I23" s="139">
        <f>IF(AND($F23="Y",G23="N"),VLOOKUP($D23,'Rent Adjustment Worksheet'!$B:$C,2,FALSE),0)</f>
        <v>0</v>
      </c>
      <c r="J23" s="143" t="s">
        <v>30</v>
      </c>
      <c r="K23" s="56">
        <f>IF(AND($F23="N",J23="Y"),-VLOOKUP($D23,'Rent Adjustment Worksheet'!$B:$C,2,FALSE),0)</f>
        <v>0</v>
      </c>
      <c r="L23" s="58">
        <f>IF(AND($F23="Y",J23="N"),VLOOKUP($D23,'Rent Adjustment Worksheet'!$B:$C,2,FALSE),0)</f>
        <v>0</v>
      </c>
      <c r="M23" s="141" t="s">
        <v>30</v>
      </c>
      <c r="N23" s="56">
        <f>IF(AND($F23="N",M23="Y"),-VLOOKUP($D23,'Rent Adjustment Worksheet'!$B:$C,2,FALSE),0)</f>
        <v>0</v>
      </c>
      <c r="O23" s="58">
        <f>IF(AND($F23="Y",M23="N"),VLOOKUP($D23,'Rent Adjustment Worksheet'!$B:$C,2,FALSE),0)</f>
        <v>0</v>
      </c>
    </row>
    <row r="24" spans="2:15" x14ac:dyDescent="0.35">
      <c r="B24" s="226">
        <v>11</v>
      </c>
      <c r="C24" s="227"/>
      <c r="D24" s="228" t="s">
        <v>23</v>
      </c>
      <c r="E24" s="227"/>
      <c r="F24" s="145" t="s">
        <v>30</v>
      </c>
      <c r="G24" s="143" t="s">
        <v>30</v>
      </c>
      <c r="H24" s="56">
        <f>IF(AND($F24="N",G24="Y"),-VLOOKUP($D24,'Rent Adjustment Worksheet'!$B:$C,2,FALSE),0)</f>
        <v>0</v>
      </c>
      <c r="I24" s="139">
        <f>IF(AND($F24="Y",G24="N"),VLOOKUP($D24,'Rent Adjustment Worksheet'!$B:$C,2,FALSE),0)</f>
        <v>0</v>
      </c>
      <c r="J24" s="143" t="s">
        <v>30</v>
      </c>
      <c r="K24" s="56">
        <f>IF(AND($F24="N",J24="Y"),-VLOOKUP($D24,'Rent Adjustment Worksheet'!$B:$C,2,FALSE),0)</f>
        <v>0</v>
      </c>
      <c r="L24" s="58">
        <f>IF(AND($F24="Y",J24="N"),VLOOKUP($D24,'Rent Adjustment Worksheet'!$B:$C,2,FALSE),0)</f>
        <v>0</v>
      </c>
      <c r="M24" s="141" t="s">
        <v>30</v>
      </c>
      <c r="N24" s="56">
        <f>IF(AND($F24="N",M24="Y"),-VLOOKUP($D24,'Rent Adjustment Worksheet'!$B:$C,2,FALSE),0)</f>
        <v>0</v>
      </c>
      <c r="O24" s="58">
        <f>IF(AND($F24="Y",M24="N"),VLOOKUP($D24,'Rent Adjustment Worksheet'!$B:$C,2,FALSE),0)</f>
        <v>0</v>
      </c>
    </row>
    <row r="25" spans="2:15" x14ac:dyDescent="0.35">
      <c r="B25" s="226">
        <v>12</v>
      </c>
      <c r="C25" s="227"/>
      <c r="D25" s="228" t="s">
        <v>24</v>
      </c>
      <c r="E25" s="227"/>
      <c r="F25" s="145" t="s">
        <v>30</v>
      </c>
      <c r="G25" s="143" t="s">
        <v>30</v>
      </c>
      <c r="H25" s="56">
        <f>IF(AND($F25="N",G25="Y"),-VLOOKUP($D25,'Rent Adjustment Worksheet'!$B:$C,2,FALSE),0)</f>
        <v>0</v>
      </c>
      <c r="I25" s="139">
        <f>IF(AND($F25="Y",G25="N"),VLOOKUP($D25,'Rent Adjustment Worksheet'!$B:$C,2,FALSE),0)</f>
        <v>0</v>
      </c>
      <c r="J25" s="143" t="s">
        <v>30</v>
      </c>
      <c r="K25" s="56">
        <f>IF(AND($F25="N",J25="Y"),-VLOOKUP($D25,'Rent Adjustment Worksheet'!$B:$C,2,FALSE),0)</f>
        <v>0</v>
      </c>
      <c r="L25" s="58">
        <f>IF(AND($F25="Y",J25="N"),VLOOKUP($D25,'Rent Adjustment Worksheet'!$B:$C,2,FALSE),0)</f>
        <v>0</v>
      </c>
      <c r="M25" s="141" t="s">
        <v>30</v>
      </c>
      <c r="N25" s="56">
        <f>IF(AND($F25="N",M25="Y"),-VLOOKUP($D25,'Rent Adjustment Worksheet'!$B:$C,2,FALSE),0)</f>
        <v>0</v>
      </c>
      <c r="O25" s="58">
        <f>IF(AND($F25="Y",M25="N"),VLOOKUP($D25,'Rent Adjustment Worksheet'!$B:$C,2,FALSE),0)</f>
        <v>0</v>
      </c>
    </row>
    <row r="26" spans="2:15" x14ac:dyDescent="0.35">
      <c r="B26" s="226">
        <v>13</v>
      </c>
      <c r="C26" s="227"/>
      <c r="D26" s="228" t="s">
        <v>13</v>
      </c>
      <c r="E26" s="227"/>
      <c r="F26" s="145" t="s">
        <v>30</v>
      </c>
      <c r="G26" s="143" t="s">
        <v>30</v>
      </c>
      <c r="H26" s="56">
        <f>IF(AND($F26="N",G26="Y"),-VLOOKUP($D26,'Rent Adjustment Worksheet'!$B:$C,2,FALSE),0)</f>
        <v>0</v>
      </c>
      <c r="I26" s="139">
        <f>IF(AND($F26="Y",G26="N"),VLOOKUP($D26,'Rent Adjustment Worksheet'!$B:$C,2,FALSE),0)</f>
        <v>0</v>
      </c>
      <c r="J26" s="143" t="s">
        <v>30</v>
      </c>
      <c r="K26" s="56">
        <f>IF(AND($F26="N",J26="Y"),-VLOOKUP($D26,'Rent Adjustment Worksheet'!$B:$C,2,FALSE),0)</f>
        <v>0</v>
      </c>
      <c r="L26" s="58">
        <f>IF(AND($F26="Y",J26="N"),VLOOKUP($D26,'Rent Adjustment Worksheet'!$B:$C,2,FALSE),0)</f>
        <v>0</v>
      </c>
      <c r="M26" s="141" t="s">
        <v>30</v>
      </c>
      <c r="N26" s="56">
        <f>IF(AND($F26="N",M26="Y"),-VLOOKUP($D26,'Rent Adjustment Worksheet'!$B:$C,2,FALSE),0)</f>
        <v>0</v>
      </c>
      <c r="O26" s="58">
        <f>IF(AND($F26="Y",M26="N"),VLOOKUP($D26,'Rent Adjustment Worksheet'!$B:$C,2,FALSE),0)</f>
        <v>0</v>
      </c>
    </row>
    <row r="27" spans="2:15" x14ac:dyDescent="0.35">
      <c r="B27" s="226">
        <v>14</v>
      </c>
      <c r="C27" s="227"/>
      <c r="D27" s="228" t="s">
        <v>123</v>
      </c>
      <c r="E27" s="227"/>
      <c r="F27" s="145" t="s">
        <v>30</v>
      </c>
      <c r="G27" s="143" t="s">
        <v>30</v>
      </c>
      <c r="H27" s="56">
        <f>IF(AND($F27="N",G27="Y"),-VLOOKUP($D27,'Rent Adjustment Worksheet'!$B:$C,2,FALSE),0)</f>
        <v>0</v>
      </c>
      <c r="I27" s="139">
        <f>IF(AND($F27="Y",G27="N"),VLOOKUP($D27,'Rent Adjustment Worksheet'!$B:$C,2,FALSE),0)</f>
        <v>0</v>
      </c>
      <c r="J27" s="143" t="s">
        <v>30</v>
      </c>
      <c r="K27" s="56">
        <f>IF(AND($F27="N",J27="Y"),-VLOOKUP($D27,'Rent Adjustment Worksheet'!$B:$C,2,FALSE),0)</f>
        <v>0</v>
      </c>
      <c r="L27" s="58">
        <f>IF(AND($F27="Y",J27="N"),VLOOKUP($D27,'Rent Adjustment Worksheet'!$B:$C,2,FALSE),0)</f>
        <v>0</v>
      </c>
      <c r="M27" s="141" t="s">
        <v>30</v>
      </c>
      <c r="N27" s="56">
        <f>IF(AND($F27="N",M27="Y"),-VLOOKUP($D27,'Rent Adjustment Worksheet'!$B:$C,2,FALSE),0)</f>
        <v>0</v>
      </c>
      <c r="O27" s="58">
        <f>IF(AND($F27="Y",M27="N"),VLOOKUP($D27,'Rent Adjustment Worksheet'!$B:$C,2,FALSE),0)</f>
        <v>0</v>
      </c>
    </row>
    <row r="28" spans="2:15" x14ac:dyDescent="0.35">
      <c r="B28" s="226">
        <v>15</v>
      </c>
      <c r="C28" s="227"/>
      <c r="D28" s="228" t="s">
        <v>10</v>
      </c>
      <c r="E28" s="227"/>
      <c r="F28" s="145" t="s">
        <v>30</v>
      </c>
      <c r="G28" s="143" t="s">
        <v>30</v>
      </c>
      <c r="H28" s="56">
        <f>IF(AND($F28="N",G28="Y"),-VLOOKUP($D28,'Rent Adjustment Worksheet'!$B:$C,2,FALSE),0)</f>
        <v>0</v>
      </c>
      <c r="I28" s="139">
        <f>IF(AND($F28="Y",G28="N"),VLOOKUP($D28,'Rent Adjustment Worksheet'!$B:$C,2,FALSE),0)</f>
        <v>0</v>
      </c>
      <c r="J28" s="143" t="s">
        <v>30</v>
      </c>
      <c r="K28" s="56">
        <f>IF(AND($F28="N",J28="Y"),-VLOOKUP($D28,'Rent Adjustment Worksheet'!$B:$C,2,FALSE),0)</f>
        <v>0</v>
      </c>
      <c r="L28" s="58">
        <f>IF(AND($F28="Y",J28="N"),VLOOKUP($D28,'Rent Adjustment Worksheet'!$B:$C,2,FALSE),0)</f>
        <v>0</v>
      </c>
      <c r="M28" s="141" t="s">
        <v>30</v>
      </c>
      <c r="N28" s="56">
        <f>IF(AND($F28="N",M28="Y"),-VLOOKUP($D28,'Rent Adjustment Worksheet'!$B:$C,2,FALSE),0)</f>
        <v>0</v>
      </c>
      <c r="O28" s="58">
        <f>IF(AND($F28="Y",M28="N"),VLOOKUP($D28,'Rent Adjustment Worksheet'!$B:$C,2,FALSE),0)</f>
        <v>0</v>
      </c>
    </row>
    <row r="29" spans="2:15" x14ac:dyDescent="0.35">
      <c r="B29" s="226">
        <v>16</v>
      </c>
      <c r="C29" s="227"/>
      <c r="D29" s="228" t="s">
        <v>35</v>
      </c>
      <c r="E29" s="227"/>
      <c r="F29" s="145" t="s">
        <v>30</v>
      </c>
      <c r="G29" s="143" t="s">
        <v>30</v>
      </c>
      <c r="H29" s="56">
        <f>IF(AND($F29="N",G29="Y"),-VLOOKUP($D29,'Rent Adjustment Worksheet'!$B:$C,2,FALSE),0)</f>
        <v>0</v>
      </c>
      <c r="I29" s="139">
        <f>IF(AND($F29="Y",G29="N"),VLOOKUP($D29,'Rent Adjustment Worksheet'!$B:$C,2,FALSE),0)</f>
        <v>0</v>
      </c>
      <c r="J29" s="143" t="s">
        <v>30</v>
      </c>
      <c r="K29" s="56">
        <f>IF(AND($F29="N",J29="Y"),-VLOOKUP($D29,'Rent Adjustment Worksheet'!$B:$C,2,FALSE),0)</f>
        <v>0</v>
      </c>
      <c r="L29" s="58">
        <f>IF(AND($F29="Y",J29="N"),VLOOKUP($D29,'Rent Adjustment Worksheet'!$B:$C,2,FALSE),0)</f>
        <v>0</v>
      </c>
      <c r="M29" s="141" t="s">
        <v>30</v>
      </c>
      <c r="N29" s="56">
        <f>IF(AND($F29="N",M29="Y"),-VLOOKUP($D29,'Rent Adjustment Worksheet'!$B:$C,2,FALSE),0)</f>
        <v>0</v>
      </c>
      <c r="O29" s="58">
        <f>IF(AND($F29="Y",M29="N"),VLOOKUP($D29,'Rent Adjustment Worksheet'!$B:$C,2,FALSE),0)</f>
        <v>0</v>
      </c>
    </row>
    <row r="30" spans="2:15" x14ac:dyDescent="0.35">
      <c r="B30" s="226">
        <v>17</v>
      </c>
      <c r="C30" s="227"/>
      <c r="D30" s="228" t="s">
        <v>34</v>
      </c>
      <c r="E30" s="227"/>
      <c r="F30" s="145" t="s">
        <v>30</v>
      </c>
      <c r="G30" s="143" t="s">
        <v>30</v>
      </c>
      <c r="H30" s="56">
        <f>IF(AND($F30="N",G30="Y"),-VLOOKUP($D30,'Rent Adjustment Worksheet'!$B:$C,2,FALSE),0)</f>
        <v>0</v>
      </c>
      <c r="I30" s="139">
        <f>IF(AND($F30="Y",G30="N"),VLOOKUP($D30,'Rent Adjustment Worksheet'!$B:$C,2,FALSE),0)</f>
        <v>0</v>
      </c>
      <c r="J30" s="143" t="s">
        <v>30</v>
      </c>
      <c r="K30" s="56">
        <f>IF(AND($F30="N",J30="Y"),-VLOOKUP($D30,'Rent Adjustment Worksheet'!$B:$C,2,FALSE),0)</f>
        <v>0</v>
      </c>
      <c r="L30" s="58">
        <f>IF(AND($F30="Y",J30="N"),VLOOKUP($D30,'Rent Adjustment Worksheet'!$B:$C,2,FALSE),0)</f>
        <v>0</v>
      </c>
      <c r="M30" s="141" t="s">
        <v>30</v>
      </c>
      <c r="N30" s="56">
        <f>IF(AND($F30="N",M30="Y"),-VLOOKUP($D30,'Rent Adjustment Worksheet'!$B:$C,2,FALSE),0)</f>
        <v>0</v>
      </c>
      <c r="O30" s="58">
        <f>IF(AND($F30="Y",M30="N"),VLOOKUP($D30,'Rent Adjustment Worksheet'!$B:$C,2,FALSE),0)</f>
        <v>0</v>
      </c>
    </row>
    <row r="31" spans="2:15" x14ac:dyDescent="0.35">
      <c r="B31" s="226">
        <v>18</v>
      </c>
      <c r="C31" s="227"/>
      <c r="D31" s="228" t="s">
        <v>5</v>
      </c>
      <c r="E31" s="227"/>
      <c r="F31" s="145" t="s">
        <v>30</v>
      </c>
      <c r="G31" s="143" t="s">
        <v>30</v>
      </c>
      <c r="H31" s="56">
        <f>IF(AND($F31="N",G31="Y"),-VLOOKUP($D31,'Rent Adjustment Worksheet'!$B:$C,2,FALSE),0)</f>
        <v>0</v>
      </c>
      <c r="I31" s="139">
        <f>IF(AND($F31="Y",G31="N"),VLOOKUP($D31,'Rent Adjustment Worksheet'!$B:$C,2,FALSE),0)</f>
        <v>0</v>
      </c>
      <c r="J31" s="143" t="s">
        <v>30</v>
      </c>
      <c r="K31" s="56">
        <f>IF(AND($F31="N",J31="Y"),-VLOOKUP($D31,'Rent Adjustment Worksheet'!$B:$C,2,FALSE),0)</f>
        <v>0</v>
      </c>
      <c r="L31" s="58">
        <f>IF(AND($F31="Y",J31="N"),VLOOKUP($D31,'Rent Adjustment Worksheet'!$B:$C,2,FALSE),0)</f>
        <v>0</v>
      </c>
      <c r="M31" s="141" t="s">
        <v>30</v>
      </c>
      <c r="N31" s="56">
        <f>IF(AND($F31="N",M31="Y"),-VLOOKUP($D31,'Rent Adjustment Worksheet'!$B:$C,2,FALSE),0)</f>
        <v>0</v>
      </c>
      <c r="O31" s="58">
        <f>IF(AND($F31="Y",M31="N"),VLOOKUP($D31,'Rent Adjustment Worksheet'!$B:$C,2,FALSE),0)</f>
        <v>0</v>
      </c>
    </row>
    <row r="32" spans="2:15" x14ac:dyDescent="0.35">
      <c r="B32" s="233" t="s">
        <v>121</v>
      </c>
      <c r="C32" s="234"/>
      <c r="D32" s="234"/>
      <c r="E32" s="234"/>
      <c r="F32" s="234"/>
      <c r="G32" s="234"/>
      <c r="H32" s="234"/>
      <c r="I32" s="234"/>
      <c r="J32" s="234"/>
      <c r="K32" s="234"/>
      <c r="L32" s="234"/>
      <c r="M32" s="234"/>
      <c r="N32" s="234"/>
      <c r="O32" s="235"/>
    </row>
    <row r="33" spans="2:15" x14ac:dyDescent="0.35">
      <c r="B33" s="226">
        <f>B31+1</f>
        <v>19</v>
      </c>
      <c r="C33" s="227"/>
      <c r="D33" s="228" t="s">
        <v>36</v>
      </c>
      <c r="E33" s="227"/>
      <c r="F33" s="145" t="s">
        <v>30</v>
      </c>
      <c r="G33" s="143" t="s">
        <v>30</v>
      </c>
      <c r="H33" s="56">
        <f>IF(AND($F33="N",G33="Y"),-VLOOKUP($D33,'Rent Adjustment Worksheet'!$B:$C,2,FALSE),0)</f>
        <v>0</v>
      </c>
      <c r="I33" s="58">
        <f>IF(AND($F33="Y",G33="N"),VLOOKUP($D33,'Rent Adjustment Worksheet'!$B:$C,2,FALSE),0)</f>
        <v>0</v>
      </c>
      <c r="J33" s="141" t="s">
        <v>30</v>
      </c>
      <c r="K33" s="56">
        <f>IF(AND($F33="N",J33="Y"),-VLOOKUP($D33,'Rent Adjustment Worksheet'!$B:$C,2,FALSE),0)</f>
        <v>0</v>
      </c>
      <c r="L33" s="139">
        <f>IF(AND($F33="Y",J33="N"),VLOOKUP($D33,'Rent Adjustment Worksheet'!$B:$C,2,FALSE),0)</f>
        <v>0</v>
      </c>
      <c r="M33" s="143" t="s">
        <v>30</v>
      </c>
      <c r="N33" s="56">
        <f>IF(AND($F33="N",M33="Y"),-VLOOKUP($D33,'Rent Adjustment Worksheet'!$B:$C,2,FALSE),0)</f>
        <v>0</v>
      </c>
      <c r="O33" s="58">
        <f>IF(AND($F33="Y",M33="N"),VLOOKUP($D33,'Rent Adjustment Worksheet'!$B:$C,2,FALSE),0)</f>
        <v>0</v>
      </c>
    </row>
    <row r="34" spans="2:15" x14ac:dyDescent="0.35">
      <c r="B34" s="226">
        <f>B33+1</f>
        <v>20</v>
      </c>
      <c r="C34" s="227"/>
      <c r="D34" s="228" t="s">
        <v>37</v>
      </c>
      <c r="E34" s="227"/>
      <c r="F34" s="145" t="s">
        <v>30</v>
      </c>
      <c r="G34" s="143" t="s">
        <v>30</v>
      </c>
      <c r="H34" s="56">
        <f>IF(AND($F34="N",G34="Y"),-VLOOKUP($D34,'Rent Adjustment Worksheet'!$B:$C,2,FALSE),0)</f>
        <v>0</v>
      </c>
      <c r="I34" s="58">
        <f>IF(AND($F34="Y",G34="N"),VLOOKUP($D34,'Rent Adjustment Worksheet'!$B:$C,2,FALSE),0)</f>
        <v>0</v>
      </c>
      <c r="J34" s="141" t="s">
        <v>30</v>
      </c>
      <c r="K34" s="56">
        <f>IF(AND($F34="N",J34="Y"),-VLOOKUP($D34,'Rent Adjustment Worksheet'!$B:$C,2,FALSE),0)</f>
        <v>0</v>
      </c>
      <c r="L34" s="139">
        <f>IF(AND($F34="Y",J34="N"),VLOOKUP($D34,'Rent Adjustment Worksheet'!$B:$C,2,FALSE),0)</f>
        <v>0</v>
      </c>
      <c r="M34" s="143" t="s">
        <v>30</v>
      </c>
      <c r="N34" s="56">
        <f>IF(AND($F34="N",M34="Y"),-VLOOKUP($D34,'Rent Adjustment Worksheet'!$B:$C,2,FALSE),0)</f>
        <v>0</v>
      </c>
      <c r="O34" s="58">
        <f>IF(AND($F34="Y",M34="N"),VLOOKUP($D34,'Rent Adjustment Worksheet'!$B:$C,2,FALSE),0)</f>
        <v>0</v>
      </c>
    </row>
    <row r="35" spans="2:15" x14ac:dyDescent="0.35">
      <c r="B35" s="226">
        <f t="shared" ref="B35:B39" si="0">B34+1</f>
        <v>21</v>
      </c>
      <c r="C35" s="227"/>
      <c r="D35" s="228" t="s">
        <v>32</v>
      </c>
      <c r="E35" s="227"/>
      <c r="F35" s="145" t="s">
        <v>30</v>
      </c>
      <c r="G35" s="143" t="s">
        <v>30</v>
      </c>
      <c r="H35" s="56">
        <f>IF(AND($F35="N",G35="Y"),-VLOOKUP($G$6,'Utilities Worksheet'!$B$3:$G$10,3,FALSE),0)</f>
        <v>0</v>
      </c>
      <c r="I35" s="58">
        <f>IF(AND($F35="Y",G35="N"),VLOOKUP($G$6,'Utilities Worksheet'!$B$3:$G$10,3,FALSE),0)</f>
        <v>0</v>
      </c>
      <c r="J35" s="141" t="s">
        <v>30</v>
      </c>
      <c r="K35" s="56">
        <f>IF(AND($F35="N",J35="Y"),-VLOOKUP($G$6,'Utilities Worksheet'!$B$3:$G$10,3,FALSE),0)</f>
        <v>0</v>
      </c>
      <c r="L35" s="58">
        <f>IF(AND($F35="Y",J35="N"),VLOOKUP($G$6,'Utilities Worksheet'!$B$3:$G$10,3,FALSE),0)</f>
        <v>0</v>
      </c>
      <c r="M35" s="143" t="s">
        <v>30</v>
      </c>
      <c r="N35" s="56">
        <f>IF(AND($F35="N",M35="Y"),-VLOOKUP($G$6,'Utilities Worksheet'!$B$3:$G$10,3,FALSE),0)</f>
        <v>0</v>
      </c>
      <c r="O35" s="58">
        <f>IF(AND($F35="Y",M35="N"),VLOOKUP($G$6,'Utilities Worksheet'!$B$3:$G$10,3,FALSE),0)</f>
        <v>0</v>
      </c>
    </row>
    <row r="36" spans="2:15" x14ac:dyDescent="0.35">
      <c r="B36" s="226">
        <f t="shared" si="0"/>
        <v>22</v>
      </c>
      <c r="C36" s="227"/>
      <c r="D36" s="228" t="s">
        <v>33</v>
      </c>
      <c r="E36" s="227"/>
      <c r="F36" s="145" t="s">
        <v>30</v>
      </c>
      <c r="G36" s="143" t="s">
        <v>30</v>
      </c>
      <c r="H36" s="56">
        <f>IF(AND($F36="N",G36="Y"),-VLOOKUP($G$6,'Utilities Worksheet'!$B$3:$G$10,4,FALSE),0)</f>
        <v>0</v>
      </c>
      <c r="I36" s="58">
        <f>IF(AND($F36="Y",G36="N"),VLOOKUP($G$6,'Utilities Worksheet'!$B$3:$G$10,4,FALSE),0)</f>
        <v>0</v>
      </c>
      <c r="J36" s="141" t="s">
        <v>30</v>
      </c>
      <c r="K36" s="56">
        <f>IF(AND($F36="N",J36="Y"),-VLOOKUP($G$6,'Utilities Worksheet'!$B$3:$G$10,4,FALSE),0)</f>
        <v>0</v>
      </c>
      <c r="L36" s="58">
        <f>IF(AND($F36="Y",J36="N"),VLOOKUP($G$6,'Utilities Worksheet'!$B$3:$G$10,4,FALSE),0)</f>
        <v>0</v>
      </c>
      <c r="M36" s="143" t="s">
        <v>30</v>
      </c>
      <c r="N36" s="56">
        <f>IF(AND($F36="N",M36="Y"),-VLOOKUP($G$6,'Utilities Worksheet'!$B$3:$G$10,4,FALSE),0)</f>
        <v>0</v>
      </c>
      <c r="O36" s="58">
        <f>IF(AND($F36="Y",M36="N"),VLOOKUP($G$6,'Utilities Worksheet'!$B$3:$G$10,4,FALSE),0)</f>
        <v>0</v>
      </c>
    </row>
    <row r="37" spans="2:15" x14ac:dyDescent="0.35">
      <c r="B37" s="226">
        <f t="shared" si="0"/>
        <v>23</v>
      </c>
      <c r="C37" s="227"/>
      <c r="D37" s="228" t="s">
        <v>25</v>
      </c>
      <c r="E37" s="227"/>
      <c r="F37" s="145" t="s">
        <v>30</v>
      </c>
      <c r="G37" s="143" t="s">
        <v>30</v>
      </c>
      <c r="H37" s="56">
        <f>IF(AND($F37="N",G37="Y"),-VLOOKUP($G$6,'Utilities Worksheet'!$B$3:$G$10,5,FALSE),0)</f>
        <v>0</v>
      </c>
      <c r="I37" s="58">
        <f>IF(AND($F37="Y",G37="N"),VLOOKUP($G$6,'Utilities Worksheet'!$B$3:$G$10,5,FALSE),0)</f>
        <v>0</v>
      </c>
      <c r="J37" s="141" t="s">
        <v>30</v>
      </c>
      <c r="K37" s="56">
        <f>IF(AND($F37="N",J37="Y"),-VLOOKUP($G$6,'Utilities Worksheet'!$B$3:$G$10,5,FALSE),0)</f>
        <v>0</v>
      </c>
      <c r="L37" s="58">
        <f>IF(AND($F37="Y",J37="N"),VLOOKUP($G$6,'Utilities Worksheet'!$B$3:$G$10,5,FALSE),0)</f>
        <v>0</v>
      </c>
      <c r="M37" s="143" t="s">
        <v>30</v>
      </c>
      <c r="N37" s="56">
        <f>IF(AND($F37="N",M37="Y"),-VLOOKUP($G$6,'Utilities Worksheet'!$B$3:$G$10,5,FALSE),0)</f>
        <v>0</v>
      </c>
      <c r="O37" s="58">
        <f>IF(AND($F37="Y",M37="N"),VLOOKUP($G$6,'Utilities Worksheet'!$B$3:$G$10,5,FALSE),0)</f>
        <v>0</v>
      </c>
    </row>
    <row r="38" spans="2:15" x14ac:dyDescent="0.35">
      <c r="B38" s="226">
        <f t="shared" si="0"/>
        <v>24</v>
      </c>
      <c r="C38" s="227"/>
      <c r="D38" s="228" t="s">
        <v>26</v>
      </c>
      <c r="E38" s="227"/>
      <c r="F38" s="145" t="s">
        <v>30</v>
      </c>
      <c r="G38" s="143" t="s">
        <v>30</v>
      </c>
      <c r="H38" s="56">
        <f>IF(AND($F38="N",G38="Y"),-VLOOKUP($G$6,'Utilities Worksheet'!$B$3:$G$10,6,FALSE),0)</f>
        <v>0</v>
      </c>
      <c r="I38" s="58">
        <f>IF(AND($F38="Y",G38="N"),VLOOKUP($G$6,'Utilities Worksheet'!$B$3:$G$10,6,FALSE),0)</f>
        <v>0</v>
      </c>
      <c r="J38" s="141" t="s">
        <v>30</v>
      </c>
      <c r="K38" s="56">
        <f>IF(AND($F38="N",J38="Y"),-VLOOKUP($G$6,'Utilities Worksheet'!$B$3:$G$10,6,FALSE),0)</f>
        <v>0</v>
      </c>
      <c r="L38" s="58">
        <f>IF(AND($F38="Y",J38="N"),VLOOKUP($G$6,'Utilities Worksheet'!$B$3:$G$10,6,FALSE),0)</f>
        <v>0</v>
      </c>
      <c r="M38" s="143" t="s">
        <v>30</v>
      </c>
      <c r="N38" s="56">
        <f>IF(AND($F38="N",M38="Y"),-VLOOKUP($G$6,'Utilities Worksheet'!$B$3:$G$10,6,FALSE),0)</f>
        <v>0</v>
      </c>
      <c r="O38" s="58">
        <f>IF(AND($F38="Y",M38="N"),VLOOKUP($G$6,'Utilities Worksheet'!$B$3:$G$10,6,FALSE),0)</f>
        <v>0</v>
      </c>
    </row>
    <row r="39" spans="2:15" x14ac:dyDescent="0.35">
      <c r="B39" s="226">
        <f t="shared" si="0"/>
        <v>25</v>
      </c>
      <c r="C39" s="227"/>
      <c r="D39" s="228" t="s">
        <v>27</v>
      </c>
      <c r="E39" s="227"/>
      <c r="F39" s="145" t="s">
        <v>30</v>
      </c>
      <c r="G39" s="143" t="s">
        <v>30</v>
      </c>
      <c r="H39" s="56">
        <f>IF(AND($F39="N",G39="Y"),-VLOOKUP($D39,'Rent Adjustment Worksheet'!$B:$C,2,FALSE),0)</f>
        <v>0</v>
      </c>
      <c r="I39" s="58">
        <f>IF(AND($F39="Y",G39="N"),VLOOKUP($D39,'Rent Adjustment Worksheet'!$B:$C,2,FALSE),0)</f>
        <v>0</v>
      </c>
      <c r="J39" s="141" t="s">
        <v>30</v>
      </c>
      <c r="K39" s="56">
        <f>IF(AND($F39="N",J39="Y"),-VLOOKUP($D39,'Rent Adjustment Worksheet'!$B:$C,2,FALSE),0)</f>
        <v>0</v>
      </c>
      <c r="L39" s="139">
        <f>IF(AND($F39="Y",J39="N"),VLOOKUP($D39,'Rent Adjustment Worksheet'!$B:$C,2,FALSE),0)</f>
        <v>0</v>
      </c>
      <c r="M39" s="143" t="s">
        <v>30</v>
      </c>
      <c r="N39" s="56">
        <f>IF(AND($F39="N",M39="Y"),-VLOOKUP($D39,'Rent Adjustment Worksheet'!$B:$C,2,FALSE),0)</f>
        <v>0</v>
      </c>
      <c r="O39" s="58">
        <f>IF(AND($F39="Y",M39="N"),VLOOKUP($D39,'Rent Adjustment Worksheet'!$B:$C,2,FALSE),0)</f>
        <v>0</v>
      </c>
    </row>
    <row r="40" spans="2:15" x14ac:dyDescent="0.35">
      <c r="B40" s="233" t="s">
        <v>122</v>
      </c>
      <c r="C40" s="234"/>
      <c r="D40" s="234"/>
      <c r="E40" s="234"/>
      <c r="F40" s="234"/>
      <c r="G40" s="234"/>
      <c r="H40" s="234"/>
      <c r="I40" s="234"/>
      <c r="J40" s="234"/>
      <c r="K40" s="234"/>
      <c r="L40" s="234"/>
      <c r="M40" s="234"/>
      <c r="N40" s="234"/>
      <c r="O40" s="235"/>
    </row>
    <row r="41" spans="2:15" x14ac:dyDescent="0.35">
      <c r="B41" s="226">
        <v>26</v>
      </c>
      <c r="C41" s="227"/>
      <c r="D41" s="256" t="str">
        <f>IF(OR('Rent Adjustment Worksheet'!$B25="PHA write-in (if Applicable)",'Rent Adjustment Worksheet'!$B25=""),"",'Rent Adjustment Worksheet'!$B25)</f>
        <v/>
      </c>
      <c r="E41" s="257"/>
      <c r="F41" s="145" t="s">
        <v>30</v>
      </c>
      <c r="G41" s="143" t="s">
        <v>30</v>
      </c>
      <c r="H41" s="56">
        <f>IF($D41="",0,IF(AND($F41="N",G41="Y"),-VLOOKUP($D41,'Rent Adjustment Worksheet'!$B:$C,2,FALSE),0))</f>
        <v>0</v>
      </c>
      <c r="I41" s="58">
        <f>IF($D41="",0,IF(AND($F41="Y",G41="N"),VLOOKUP($D41,'Rent Adjustment Worksheet'!$B:$C,2,FALSE),0))</f>
        <v>0</v>
      </c>
      <c r="J41" s="141" t="s">
        <v>30</v>
      </c>
      <c r="K41" s="56">
        <f>IF($D41="",0,IF(AND($F41="N",J41="Y"),-VLOOKUP($D41,'Rent Adjustment Worksheet'!$B:$C,2,FALSE),0))</f>
        <v>0</v>
      </c>
      <c r="L41" s="139">
        <f>IF($D41="",0,IF(AND($F41="Y",J41="N"),VLOOKUP($D41,'Rent Adjustment Worksheet'!$B:$C,2,FALSE),0))</f>
        <v>0</v>
      </c>
      <c r="M41" s="143" t="s">
        <v>30</v>
      </c>
      <c r="N41" s="56">
        <f>IF($D41="",0,IF(AND($F41="N",M41="Y"),-VLOOKUP($D41,'Rent Adjustment Worksheet'!$B:$C,2,FALSE),0))</f>
        <v>0</v>
      </c>
      <c r="O41" s="58">
        <f>IF($D41="",0,IF(AND($F41="Y",M41="N"),VLOOKUP($D41,'Rent Adjustment Worksheet'!$B:$C,2,FALSE),0))</f>
        <v>0</v>
      </c>
    </row>
    <row r="42" spans="2:15" x14ac:dyDescent="0.35">
      <c r="B42" s="226">
        <v>27</v>
      </c>
      <c r="C42" s="227"/>
      <c r="D42" s="256" t="str">
        <f>IF(OR('Rent Adjustment Worksheet'!$B26="PHA write-in (if Applicable)",'Rent Adjustment Worksheet'!$B26=""),"",'Rent Adjustment Worksheet'!$B26)</f>
        <v/>
      </c>
      <c r="E42" s="257"/>
      <c r="F42" s="145" t="s">
        <v>30</v>
      </c>
      <c r="G42" s="143" t="s">
        <v>30</v>
      </c>
      <c r="H42" s="56">
        <f>IF($D42="",0,IF(AND($F42="N",G42="Y"),-VLOOKUP($D42,'Rent Adjustment Worksheet'!$B:$C,2,FALSE),0))</f>
        <v>0</v>
      </c>
      <c r="I42" s="58">
        <f>IF($D42="",0,IF(AND($F42="Y",G42="N"),VLOOKUP($D42,'Rent Adjustment Worksheet'!$B:$C,2,FALSE),0))</f>
        <v>0</v>
      </c>
      <c r="J42" s="141" t="s">
        <v>30</v>
      </c>
      <c r="K42" s="56">
        <f>IF($D42="",0,IF(AND($F42="N",J42="Y"),-VLOOKUP($D42,'Rent Adjustment Worksheet'!$B:$C,2,FALSE),0))</f>
        <v>0</v>
      </c>
      <c r="L42" s="139">
        <f>IF($D42="",0,IF(AND($F42="Y",J42="N"),VLOOKUP($D42,'Rent Adjustment Worksheet'!$B:$C,2,FALSE),0))</f>
        <v>0</v>
      </c>
      <c r="M42" s="143" t="s">
        <v>30</v>
      </c>
      <c r="N42" s="56">
        <f>IF($D42="",0,IF(AND($F42="N",M42="Y"),-VLOOKUP($D42,'Rent Adjustment Worksheet'!$B:$C,2,FALSE),0))</f>
        <v>0</v>
      </c>
      <c r="O42" s="58">
        <f>IF($D42="",0,IF(AND($F42="Y",M42="N"),VLOOKUP($D42,'Rent Adjustment Worksheet'!$B:$C,2,FALSE),0))</f>
        <v>0</v>
      </c>
    </row>
    <row r="43" spans="2:15" x14ac:dyDescent="0.35">
      <c r="B43" s="226">
        <v>28</v>
      </c>
      <c r="C43" s="227"/>
      <c r="D43" s="256" t="str">
        <f>IF(OR('Rent Adjustment Worksheet'!$B27="PHA write-in (if Applicable)",'Rent Adjustment Worksheet'!$B27=""),"",'Rent Adjustment Worksheet'!$B27)</f>
        <v/>
      </c>
      <c r="E43" s="257"/>
      <c r="F43" s="145" t="s">
        <v>30</v>
      </c>
      <c r="G43" s="143" t="s">
        <v>30</v>
      </c>
      <c r="H43" s="56">
        <f>IF($D43="",0,IF(AND($F43="N",G43="Y"),-VLOOKUP($D43,'Rent Adjustment Worksheet'!$B:$C,2,FALSE),0))</f>
        <v>0</v>
      </c>
      <c r="I43" s="58">
        <f>IF($D43="",0,IF(AND($F43="Y",G43="N"),VLOOKUP($D43,'Rent Adjustment Worksheet'!$B:$C,2,FALSE),0))</f>
        <v>0</v>
      </c>
      <c r="J43" s="141" t="s">
        <v>30</v>
      </c>
      <c r="K43" s="56">
        <f>IF($D43="",0,IF(AND($F43="N",J43="Y"),-VLOOKUP($D43,'Rent Adjustment Worksheet'!$B:$C,2,FALSE),0))</f>
        <v>0</v>
      </c>
      <c r="L43" s="139">
        <f>IF($D43="",0,IF(AND($F43="Y",J43="N"),VLOOKUP($D43,'Rent Adjustment Worksheet'!$B:$C,2,FALSE),0))</f>
        <v>0</v>
      </c>
      <c r="M43" s="143" t="s">
        <v>30</v>
      </c>
      <c r="N43" s="56">
        <f>IF($D43="",0,IF(AND($F43="N",M43="Y"),-VLOOKUP($D43,'Rent Adjustment Worksheet'!$B:$C,2,FALSE),0))</f>
        <v>0</v>
      </c>
      <c r="O43" s="58">
        <f>IF($D43="",0,IF(AND($F43="Y",M43="N"),VLOOKUP($D43,'Rent Adjustment Worksheet'!$B:$C,2,FALSE),0))</f>
        <v>0</v>
      </c>
    </row>
    <row r="44" spans="2:15" x14ac:dyDescent="0.35">
      <c r="B44" s="226">
        <v>29</v>
      </c>
      <c r="C44" s="227"/>
      <c r="D44" s="256" t="str">
        <f>IF(OR('Rent Adjustment Worksheet'!$B28="PHA write-in (if Applicable)",'Rent Adjustment Worksheet'!$B28=""),"",'Rent Adjustment Worksheet'!$B28)</f>
        <v/>
      </c>
      <c r="E44" s="257"/>
      <c r="F44" s="145" t="s">
        <v>30</v>
      </c>
      <c r="G44" s="143" t="s">
        <v>30</v>
      </c>
      <c r="H44" s="56">
        <f>IF($D44="",0,IF(AND($F44="N",G44="Y"),-VLOOKUP($D44,'Rent Adjustment Worksheet'!$B:$C,2,FALSE),0))</f>
        <v>0</v>
      </c>
      <c r="I44" s="58">
        <f>IF($D44="",0,IF(AND($F44="Y",G44="N"),VLOOKUP($D44,'Rent Adjustment Worksheet'!$B:$C,2,FALSE),0))</f>
        <v>0</v>
      </c>
      <c r="J44" s="141" t="s">
        <v>30</v>
      </c>
      <c r="K44" s="56">
        <f>IF($D44="",0,IF(AND($F44="N",J44="Y"),-VLOOKUP($D44,'Rent Adjustment Worksheet'!$B:$C,2,FALSE),0))</f>
        <v>0</v>
      </c>
      <c r="L44" s="139">
        <f>IF($D44="",0,IF(AND($F44="Y",J44="N"),VLOOKUP($D44,'Rent Adjustment Worksheet'!$B:$C,2,FALSE),0))</f>
        <v>0</v>
      </c>
      <c r="M44" s="143" t="s">
        <v>30</v>
      </c>
      <c r="N44" s="56">
        <f>IF($D44="",0,IF(AND($F44="N",M44="Y"),-VLOOKUP($D44,'Rent Adjustment Worksheet'!$B:$C,2,FALSE),0))</f>
        <v>0</v>
      </c>
      <c r="O44" s="58">
        <f>IF($D44="",0,IF(AND($F44="Y",M44="N"),VLOOKUP($D44,'Rent Adjustment Worksheet'!$B:$C,2,FALSE),0))</f>
        <v>0</v>
      </c>
    </row>
    <row r="45" spans="2:15" x14ac:dyDescent="0.35">
      <c r="B45" s="226">
        <v>30</v>
      </c>
      <c r="C45" s="227"/>
      <c r="D45" s="256" t="str">
        <f>IF(OR('Rent Adjustment Worksheet'!$B29="PHA write-in (if Applicable)",'Rent Adjustment Worksheet'!$B29=""),"",'Rent Adjustment Worksheet'!$B29)</f>
        <v/>
      </c>
      <c r="E45" s="257"/>
      <c r="F45" s="145" t="s">
        <v>30</v>
      </c>
      <c r="G45" s="143" t="s">
        <v>30</v>
      </c>
      <c r="H45" s="56">
        <f>IF($D45="",0,IF(AND($F45="N",G45="Y"),-VLOOKUP($D45,'Rent Adjustment Worksheet'!$B:$C,2,FALSE),0))</f>
        <v>0</v>
      </c>
      <c r="I45" s="58">
        <f>IF($D45="",0,IF(AND($F45="Y",G45="N"),VLOOKUP($D45,'Rent Adjustment Worksheet'!$B:$C,2,FALSE),0))</f>
        <v>0</v>
      </c>
      <c r="J45" s="141" t="s">
        <v>30</v>
      </c>
      <c r="K45" s="56">
        <f>IF($D45="",0,IF(AND($F45="N",J45="Y"),-VLOOKUP($D45,'Rent Adjustment Worksheet'!$B:$C,2,FALSE),0))</f>
        <v>0</v>
      </c>
      <c r="L45" s="139">
        <f>IF($D45="",0,IF(AND($F45="Y",J45="N"),VLOOKUP($D45,'Rent Adjustment Worksheet'!$B:$C,2,FALSE),0))</f>
        <v>0</v>
      </c>
      <c r="M45" s="143" t="s">
        <v>30</v>
      </c>
      <c r="N45" s="56">
        <f>IF($D45="",0,IF(AND($F45="N",M45="Y"),-VLOOKUP($D45,'Rent Adjustment Worksheet'!$B:$C,2,FALSE),0))</f>
        <v>0</v>
      </c>
      <c r="O45" s="58">
        <f>IF($D45="",0,IF(AND($F45="Y",M45="N"),VLOOKUP($D45,'Rent Adjustment Worksheet'!$B:$C,2,FALSE),0))</f>
        <v>0</v>
      </c>
    </row>
    <row r="46" spans="2:15" x14ac:dyDescent="0.35">
      <c r="B46" s="233" t="s">
        <v>188</v>
      </c>
      <c r="C46" s="234"/>
      <c r="D46" s="234"/>
      <c r="E46" s="234"/>
      <c r="F46" s="234"/>
      <c r="G46" s="234"/>
      <c r="H46" s="234"/>
      <c r="I46" s="234"/>
      <c r="J46" s="234"/>
      <c r="K46" s="234"/>
      <c r="L46" s="234"/>
      <c r="M46" s="234"/>
      <c r="N46" s="234"/>
      <c r="O46" s="235"/>
    </row>
    <row r="47" spans="2:15" x14ac:dyDescent="0.35">
      <c r="B47" s="226">
        <v>31</v>
      </c>
      <c r="C47" s="227"/>
      <c r="D47" s="228" t="s">
        <v>189</v>
      </c>
      <c r="E47" s="227"/>
      <c r="F47" s="54"/>
      <c r="G47" s="205" t="str">
        <f>IF(ISNUMBER(G10)=FALSE,"",G10)</f>
        <v/>
      </c>
      <c r="H47" s="56"/>
      <c r="I47" s="139"/>
      <c r="J47" s="150" t="str">
        <f>IF(ISNUMBER(J10)=FALSE,"",J10)</f>
        <v/>
      </c>
      <c r="K47" s="56"/>
      <c r="L47" s="139"/>
      <c r="M47" s="150" t="str">
        <f>IF(ISNUMBER(M10)=FALSE,"",M10)</f>
        <v/>
      </c>
      <c r="N47" s="56"/>
      <c r="O47" s="58"/>
    </row>
    <row r="48" spans="2:15" x14ac:dyDescent="0.35">
      <c r="B48" s="226">
        <v>32</v>
      </c>
      <c r="C48" s="227"/>
      <c r="D48" s="228" t="s">
        <v>190</v>
      </c>
      <c r="E48" s="227"/>
      <c r="F48" s="54"/>
      <c r="G48" s="59" t="str">
        <f>IF(G47="","",SUM(H48:I48))</f>
        <v/>
      </c>
      <c r="H48" s="60" t="str">
        <f>IF(G47="","",SUM(H16:H45))</f>
        <v/>
      </c>
      <c r="I48" s="148" t="str">
        <f>IF(G47="","",SUM(I16:I45))</f>
        <v/>
      </c>
      <c r="J48" s="151" t="str">
        <f>IF(J47="","",SUM(K48:L48))</f>
        <v/>
      </c>
      <c r="K48" s="60" t="str">
        <f>IF(J47="","",SUM(K16:K45))</f>
        <v/>
      </c>
      <c r="L48" s="148" t="str">
        <f>IF(J47="","",SUM(L16:L45))</f>
        <v/>
      </c>
      <c r="M48" s="151" t="str">
        <f>IF(M47="","",SUM(N48:O48))</f>
        <v/>
      </c>
      <c r="N48" s="60" t="str">
        <f>IF(M47="","",SUM(N16:N45))</f>
        <v/>
      </c>
      <c r="O48" s="61" t="str">
        <f>IF(M47="","",SUM(O16:O45))</f>
        <v/>
      </c>
    </row>
    <row r="49" spans="2:15" x14ac:dyDescent="0.35">
      <c r="B49" s="226">
        <v>33</v>
      </c>
      <c r="C49" s="227"/>
      <c r="D49" s="228" t="s">
        <v>191</v>
      </c>
      <c r="E49" s="227"/>
      <c r="F49" s="54"/>
      <c r="G49" s="59" t="str">
        <f>IF(G47="","",SUM(G47,G48))</f>
        <v/>
      </c>
      <c r="H49" s="63"/>
      <c r="I49" s="149"/>
      <c r="J49" s="151" t="str">
        <f>IF(J47="","",SUM(J47,J48))</f>
        <v/>
      </c>
      <c r="K49" s="63"/>
      <c r="L49" s="149"/>
      <c r="M49" s="151" t="str">
        <f>IF(M47="","",SUM(M47,M48))</f>
        <v/>
      </c>
      <c r="N49" s="63"/>
      <c r="O49" s="65"/>
    </row>
    <row r="50" spans="2:15" x14ac:dyDescent="0.35">
      <c r="B50" s="226">
        <v>34</v>
      </c>
      <c r="C50" s="227"/>
      <c r="D50" s="228" t="s">
        <v>187</v>
      </c>
      <c r="E50" s="227"/>
      <c r="F50" s="107" t="str">
        <f>IFERROR(AVERAGE(G49:M49),"")</f>
        <v/>
      </c>
      <c r="G50" s="106"/>
      <c r="H50" s="67"/>
      <c r="I50" s="68"/>
      <c r="J50" s="66"/>
      <c r="K50" s="67"/>
      <c r="L50" s="68"/>
      <c r="M50" s="66"/>
      <c r="N50" s="67"/>
      <c r="O50" s="69"/>
    </row>
    <row r="51" spans="2:15" x14ac:dyDescent="0.35">
      <c r="B51" s="226">
        <v>35</v>
      </c>
      <c r="C51" s="227"/>
      <c r="D51" s="228" t="s">
        <v>204</v>
      </c>
      <c r="E51" s="227"/>
      <c r="F51" s="154"/>
      <c r="G51" s="96"/>
      <c r="H51" s="97"/>
      <c r="I51" s="97"/>
      <c r="J51" s="66"/>
      <c r="K51" s="67"/>
      <c r="L51" s="68"/>
      <c r="M51" s="66"/>
      <c r="N51" s="67"/>
      <c r="O51" s="69"/>
    </row>
    <row r="52" spans="2:15" ht="15" thickBot="1" x14ac:dyDescent="0.4">
      <c r="B52" s="271">
        <v>36</v>
      </c>
      <c r="C52" s="272"/>
      <c r="D52" s="273" t="s">
        <v>206</v>
      </c>
      <c r="E52" s="274"/>
      <c r="F52" s="155"/>
      <c r="G52" s="96"/>
      <c r="H52" s="97"/>
      <c r="I52" s="66"/>
      <c r="J52" s="66"/>
      <c r="K52" s="67"/>
      <c r="L52" s="68"/>
      <c r="M52" s="66"/>
      <c r="N52" s="67"/>
      <c r="O52" s="69"/>
    </row>
    <row r="53" spans="2:15" s="21" customFormat="1" ht="42" customHeight="1" x14ac:dyDescent="0.35">
      <c r="B53" s="275" t="s">
        <v>172</v>
      </c>
      <c r="C53" s="276"/>
      <c r="D53" s="276"/>
      <c r="E53" s="276"/>
      <c r="F53" s="276"/>
      <c r="G53" s="276"/>
      <c r="H53" s="276"/>
      <c r="I53" s="276"/>
      <c r="J53" s="276"/>
      <c r="K53" s="276"/>
      <c r="L53" s="276"/>
      <c r="M53" s="276"/>
      <c r="N53" s="276"/>
      <c r="O53" s="277"/>
    </row>
    <row r="54" spans="2:15" ht="75" customHeight="1" x14ac:dyDescent="0.35">
      <c r="B54" s="278" t="s">
        <v>217</v>
      </c>
      <c r="C54" s="278"/>
      <c r="D54" s="278"/>
      <c r="E54" s="278"/>
      <c r="F54" s="278"/>
      <c r="G54" s="278"/>
      <c r="H54" s="278"/>
      <c r="I54" s="278"/>
      <c r="J54" s="278"/>
      <c r="K54" s="278"/>
      <c r="L54" s="278"/>
      <c r="M54" s="278"/>
      <c r="N54" s="278"/>
      <c r="O54" s="278"/>
    </row>
    <row r="55" spans="2:15" x14ac:dyDescent="0.35">
      <c r="B55" s="125"/>
      <c r="C55" s="125"/>
      <c r="D55" s="125"/>
      <c r="E55" s="125"/>
      <c r="M55" s="270" t="s">
        <v>218</v>
      </c>
      <c r="N55" s="270"/>
      <c r="O55" s="270"/>
    </row>
  </sheetData>
  <sheetProtection algorithmName="SHA-512" hashValue="vtdbQP6yyV88sVhY13BFe3EfB58iotfdxN9TglpqDZVJiN4pULEYJdKWrMkRUzvM4zALeK/gmnoOUMBVcwVV/Q==" saltValue="+k9wAgAn/Hor0UGgCPkdAg==" spinCount="100000" sheet="1" selectLockedCells="1"/>
  <protectedRanges>
    <protectedRange sqref="D12:O12 D11:F11" name="Section 2_2_2"/>
    <protectedRange sqref="G9:O9" name="Section 2_4"/>
    <protectedRange sqref="E9:F9" name="Section 2_1_1_1"/>
    <protectedRange sqref="G10:O10" name="Section 2_3_2"/>
    <protectedRange sqref="G11:O11" name="Section 2_2_1_2"/>
  </protectedRanges>
  <customSheetViews>
    <customSheetView guid="{A4B793CE-738E-4476-8B1F-D42BECFCF658}" fitToPage="1" topLeftCell="A19">
      <selection activeCell="Q18" sqref="Q18"/>
      <pageMargins left="0.7" right="0.7" top="0.75" bottom="0.75" header="0.3" footer="0.3"/>
      <pageSetup scale="64" orientation="portrait" r:id="rId1"/>
    </customSheetView>
  </customSheetViews>
  <mergeCells count="112">
    <mergeCell ref="B5:C6"/>
    <mergeCell ref="D5:F5"/>
    <mergeCell ref="M55:O55"/>
    <mergeCell ref="G10:I10"/>
    <mergeCell ref="J10:L10"/>
    <mergeCell ref="M10:O10"/>
    <mergeCell ref="B1:L1"/>
    <mergeCell ref="M1:O1"/>
    <mergeCell ref="B2:L2"/>
    <mergeCell ref="M2:O2"/>
    <mergeCell ref="E6:F6"/>
    <mergeCell ref="G6:O6"/>
    <mergeCell ref="N3:O3"/>
    <mergeCell ref="B15:O15"/>
    <mergeCell ref="B16:C16"/>
    <mergeCell ref="D16:E16"/>
    <mergeCell ref="J8:L8"/>
    <mergeCell ref="M8:O8"/>
    <mergeCell ref="G9:I9"/>
    <mergeCell ref="J9:L9"/>
    <mergeCell ref="M9:O9"/>
    <mergeCell ref="D13:E14"/>
    <mergeCell ref="F13:F14"/>
    <mergeCell ref="G13:G14"/>
    <mergeCell ref="H13:I13"/>
    <mergeCell ref="J13:J14"/>
    <mergeCell ref="B7:C14"/>
    <mergeCell ref="D7:F7"/>
    <mergeCell ref="G7:I7"/>
    <mergeCell ref="J7:L7"/>
    <mergeCell ref="M7:O7"/>
    <mergeCell ref="E8:F8"/>
    <mergeCell ref="G8:I8"/>
    <mergeCell ref="K13:L13"/>
    <mergeCell ref="M13:M14"/>
    <mergeCell ref="N13:O13"/>
    <mergeCell ref="D10:F10"/>
    <mergeCell ref="G11:I11"/>
    <mergeCell ref="J11:L11"/>
    <mergeCell ref="M11:O11"/>
    <mergeCell ref="E11:F11"/>
    <mergeCell ref="B20:C20"/>
    <mergeCell ref="D20:E20"/>
    <mergeCell ref="B21:C21"/>
    <mergeCell ref="D21:E21"/>
    <mergeCell ref="B17:C17"/>
    <mergeCell ref="D17:E17"/>
    <mergeCell ref="B18:C18"/>
    <mergeCell ref="D18:E18"/>
    <mergeCell ref="B19:C19"/>
    <mergeCell ref="D19:E19"/>
    <mergeCell ref="B24:C24"/>
    <mergeCell ref="D24:E24"/>
    <mergeCell ref="B25:C25"/>
    <mergeCell ref="D25:E25"/>
    <mergeCell ref="B26:C26"/>
    <mergeCell ref="D26:E26"/>
    <mergeCell ref="B22:C22"/>
    <mergeCell ref="D22:E22"/>
    <mergeCell ref="B23:C23"/>
    <mergeCell ref="D23:E23"/>
    <mergeCell ref="B30:C30"/>
    <mergeCell ref="D30:E30"/>
    <mergeCell ref="B31:C31"/>
    <mergeCell ref="D31:E31"/>
    <mergeCell ref="B32:O32"/>
    <mergeCell ref="B33:C33"/>
    <mergeCell ref="D33:E33"/>
    <mergeCell ref="B27:C27"/>
    <mergeCell ref="D27:E27"/>
    <mergeCell ref="B28:C28"/>
    <mergeCell ref="D28:E28"/>
    <mergeCell ref="B29:C29"/>
    <mergeCell ref="D29:E29"/>
    <mergeCell ref="B37:C37"/>
    <mergeCell ref="D37:E37"/>
    <mergeCell ref="B38:C38"/>
    <mergeCell ref="D38:E38"/>
    <mergeCell ref="B39:C39"/>
    <mergeCell ref="D39:E39"/>
    <mergeCell ref="B34:C34"/>
    <mergeCell ref="D34:E34"/>
    <mergeCell ref="B35:C35"/>
    <mergeCell ref="D35:E35"/>
    <mergeCell ref="B36:C36"/>
    <mergeCell ref="D36:E36"/>
    <mergeCell ref="B44:C44"/>
    <mergeCell ref="D44:E44"/>
    <mergeCell ref="B45:C45"/>
    <mergeCell ref="D45:E45"/>
    <mergeCell ref="B46:O46"/>
    <mergeCell ref="B47:C47"/>
    <mergeCell ref="D47:E47"/>
    <mergeCell ref="B40:O40"/>
    <mergeCell ref="B41:C41"/>
    <mergeCell ref="D41:E41"/>
    <mergeCell ref="B42:C42"/>
    <mergeCell ref="D42:E42"/>
    <mergeCell ref="B43:C43"/>
    <mergeCell ref="D43:E43"/>
    <mergeCell ref="B54:O54"/>
    <mergeCell ref="B53:O53"/>
    <mergeCell ref="B52:C52"/>
    <mergeCell ref="D52:E52"/>
    <mergeCell ref="B51:C51"/>
    <mergeCell ref="D51:E51"/>
    <mergeCell ref="B48:C48"/>
    <mergeCell ref="D48:E48"/>
    <mergeCell ref="B49:C49"/>
    <mergeCell ref="D49:E49"/>
    <mergeCell ref="B50:C50"/>
    <mergeCell ref="D50:E50"/>
  </mergeCells>
  <dataValidations count="2">
    <dataValidation errorStyle="information" allowBlank="1" showInputMessage="1" showErrorMessage="1" errorTitle="Non Valid Adjustment" error="Please Select a Valid PHA Write-in adjustment." sqref="K41:L45 H41:I45 N41:O45" xr:uid="{E19C96BB-3844-412D-9A12-226D3C8A1FC1}"/>
    <dataValidation allowBlank="1" showErrorMessage="1" promptTitle="Select PHA Write-In" sqref="D41:E45" xr:uid="{5C0031A7-F87A-4A63-B3FF-1E8B6DACB284}"/>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2" r:id="rId5" name="Check Box 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4126" r:id="rId8" name="Check Box 30">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4127" r:id="rId9" name="Check Box 31">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4128" r:id="rId10" name="Check Box 32">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4129" r:id="rId11" name="Check Box 33">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4130" r:id="rId12" name="Check Box 34">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4131" r:id="rId13" name="Check Box 35">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mc:AlternateContent xmlns:mc="http://schemas.openxmlformats.org/markup-compatibility/2006">
          <mc:Choice Requires="x14">
            <control shapeId="4132" r:id="rId14" name="Check Box 36">
              <controlPr locked="0" defaultSize="0" autoFill="0" autoLine="0" autoPict="0">
                <anchor moveWithCells="1">
                  <from>
                    <xdr:col>7</xdr:col>
                    <xdr:colOff>228600</xdr:colOff>
                    <xdr:row>10</xdr:row>
                    <xdr:rowOff>95250</xdr:rowOff>
                  </from>
                  <to>
                    <xdr:col>7</xdr:col>
                    <xdr:colOff>546100</xdr:colOff>
                    <xdr:row>12</xdr:row>
                    <xdr:rowOff>101600</xdr:rowOff>
                  </to>
                </anchor>
              </controlPr>
            </control>
          </mc:Choice>
        </mc:AlternateContent>
        <mc:AlternateContent xmlns:mc="http://schemas.openxmlformats.org/markup-compatibility/2006">
          <mc:Choice Requires="x14">
            <control shapeId="4133" r:id="rId15" name="Check Box 37">
              <controlPr defaultSize="0" autoFill="0" autoLine="0" autoPict="0">
                <anchor moveWithCells="1">
                  <from>
                    <xdr:col>10</xdr:col>
                    <xdr:colOff>215900</xdr:colOff>
                    <xdr:row>10</xdr:row>
                    <xdr:rowOff>69850</xdr:rowOff>
                  </from>
                  <to>
                    <xdr:col>10</xdr:col>
                    <xdr:colOff>533400</xdr:colOff>
                    <xdr:row>12</xdr:row>
                    <xdr:rowOff>127000</xdr:rowOff>
                  </to>
                </anchor>
              </controlPr>
            </control>
          </mc:Choice>
        </mc:AlternateContent>
        <mc:AlternateContent xmlns:mc="http://schemas.openxmlformats.org/markup-compatibility/2006">
          <mc:Choice Requires="x14">
            <control shapeId="4134" r:id="rId16" name="Check Box 38">
              <controlPr defaultSize="0" autoFill="0" autoLine="0" autoPict="0">
                <anchor moveWithCells="1">
                  <from>
                    <xdr:col>13</xdr:col>
                    <xdr:colOff>215900</xdr:colOff>
                    <xdr:row>10</xdr:row>
                    <xdr:rowOff>95250</xdr:rowOff>
                  </from>
                  <to>
                    <xdr:col>13</xdr:col>
                    <xdr:colOff>533400</xdr:colOff>
                    <xdr:row>12</xdr:row>
                    <xdr:rowOff>101600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8863074-B391-4487-B413-68F852ED3334}">
          <x14:formula1>
            <xm:f>DropDown!$B$2:$B$3</xm:f>
          </x14:formula1>
          <xm:sqref>F33:G39 F41:G45 F19:G20 F23:G31 J19:J20 J33:J39 M33:M39 J41:J45 M41:M45 M23:M31 J23:J31 M19:M20</xm:sqref>
        </x14:dataValidation>
        <x14:dataValidation type="list" allowBlank="1" showInputMessage="1" showErrorMessage="1" xr:uid="{F2EB489B-6CA7-472A-A1B0-C3B3F5EA573B}">
          <x14:formula1>
            <xm:f>DropDown!$A$2:$A$10</xm:f>
          </x14:formula1>
          <xm:sqref>F18:G18 J18 M18</xm:sqref>
        </x14:dataValidation>
        <x14:dataValidation type="list" allowBlank="1" showInputMessage="1" showErrorMessage="1" xr:uid="{9A1A9CFC-D8CD-46FF-B50D-EA43FC462265}">
          <x14:formula1>
            <xm:f>DropDown!$E$1:$E$3</xm:f>
          </x14:formula1>
          <xm:sqref>D52:E52</xm:sqref>
        </x14:dataValidation>
        <x14:dataValidation type="list" allowBlank="1" showInputMessage="1" showErrorMessage="1" xr:uid="{9D2282EF-C184-41F9-A20D-E8AAAA365810}">
          <x14:formula1>
            <xm:f>DropDown!$C$2:$C$4</xm:f>
          </x14:formula1>
          <xm:sqref>F22:G22 J22 M22</xm:sqref>
        </x14:dataValidation>
        <x14:dataValidation type="list" allowBlank="1" showInputMessage="1" showErrorMessage="1" xr:uid="{3ED0A58C-527D-4101-BCA2-04E1858CE487}">
          <x14:formula1>
            <xm:f>DropDown!$F$1:$F$6</xm:f>
          </x14:formula1>
          <xm:sqref>G11:O11 E11</xm:sqref>
        </x14:dataValidation>
        <x14:dataValidation type="list" allowBlank="1" showInputMessage="1" showErrorMessage="1" xr:uid="{398A8E71-E62A-4ED2-BCF5-5C172B2031FD}">
          <x14:formula1>
            <xm:f>DropDown!$H$2:$H$4</xm:f>
          </x14:formula1>
          <xm:sqref>F21:G21 J21 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9AA06B3699AC4E8EF9FC47F779AFC9" ma:contentTypeVersion="9" ma:contentTypeDescription="Create a new document." ma:contentTypeScope="" ma:versionID="02220b4d30fda0476662316e55742b30">
  <xsd:schema xmlns:xsd="http://www.w3.org/2001/XMLSchema" xmlns:xs="http://www.w3.org/2001/XMLSchema" xmlns:p="http://schemas.microsoft.com/office/2006/metadata/properties" xmlns:ns3="f84673fe-03a5-4278-80b4-b84a975211bc" xmlns:ns4="769b5e5b-27c5-4827-9660-9ea4a2da524a" targetNamespace="http://schemas.microsoft.com/office/2006/metadata/properties" ma:root="true" ma:fieldsID="80994bfdc99f04b8b8930c710fc6b0ae" ns3:_="" ns4:_="">
    <xsd:import namespace="f84673fe-03a5-4278-80b4-b84a975211bc"/>
    <xsd:import namespace="769b5e5b-27c5-4827-9660-9ea4a2da524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673fe-03a5-4278-80b4-b84a975211b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9b5e5b-27c5-4827-9660-9ea4a2da524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347593-7BC5-4401-A1F7-D4A1B34E5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673fe-03a5-4278-80b4-b84a975211bc"/>
    <ds:schemaRef ds:uri="769b5e5b-27c5-4827-9660-9ea4a2da5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E1D42E-E39C-4D04-BCDA-D09382AF588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9DD80B4-B2D4-4BE6-BF0F-57EA1382A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Instructions</vt:lpstr>
      <vt:lpstr>Rent Adjustment Guide</vt:lpstr>
      <vt:lpstr>Utilities Guide</vt:lpstr>
      <vt:lpstr>Old Market Rent Guide</vt:lpstr>
      <vt:lpstr>Old Guide</vt:lpstr>
      <vt:lpstr>Market Rent Guide</vt:lpstr>
      <vt:lpstr>Rent Adjustment Worksheet</vt:lpstr>
      <vt:lpstr>Utilities Worksheet</vt:lpstr>
      <vt:lpstr>Studio</vt:lpstr>
      <vt:lpstr>1 BR</vt:lpstr>
      <vt:lpstr>2 BR</vt:lpstr>
      <vt:lpstr>3 BR</vt:lpstr>
      <vt:lpstr>4 BR</vt:lpstr>
      <vt:lpstr>5 BR</vt:lpstr>
      <vt:lpstr>6 BR</vt:lpstr>
      <vt:lpstr>Laundry</vt:lpstr>
      <vt:lpstr>AC</vt:lpstr>
      <vt:lpstr>Summary Sheet</vt:lpstr>
      <vt:lpstr>Updates to Rent Adjust WorkSh</vt:lpstr>
      <vt:lpstr>Updates to Summary</vt:lpstr>
      <vt:lpstr>Updates to BR</vt:lpstr>
      <vt:lpstr>DropDown</vt:lpstr>
      <vt:lpstr>7 BR</vt:lpstr>
      <vt:lpstr>Test Rent Adjustment</vt:lpstr>
      <vt:lpstr>'Rent Adjustment Guide'!Print_Area</vt:lpstr>
      <vt:lpstr>'Rent Adjustment Worksheet'!Print_Area</vt:lpstr>
      <vt:lpstr>'Summary Sheet'!Print_Area</vt:lpstr>
      <vt:lpstr>'Updates to Rent Adjust WorkSh'!Print_Area</vt:lpstr>
      <vt:lpstr>'Utilities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Duffey Jones</dc:creator>
  <cp:lastModifiedBy>Rogers, Dacia A</cp:lastModifiedBy>
  <cp:lastPrinted>2020-08-14T19:35:49Z</cp:lastPrinted>
  <dcterms:created xsi:type="dcterms:W3CDTF">2017-01-31T15:17:29Z</dcterms:created>
  <dcterms:modified xsi:type="dcterms:W3CDTF">2020-08-14T20:11:22Z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0x010100C09AA06B3699AC4E8EF9FC47F779AFC9</vt:lpwstr>
  </property>
</Properties>
</file>